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85" windowWidth="12120" windowHeight="8130" tabRatio="599" activeTab="5"/>
  </bookViews>
  <sheets>
    <sheet name="príjmy mesto" sheetId="1" r:id="rId1"/>
    <sheet name="výdavky mesto" sheetId="2" r:id="rId2"/>
    <sheet name="bilancia" sheetId="3" r:id="rId3"/>
    <sheet name="originálne komp." sheetId="4" r:id="rId4"/>
    <sheet name="prenesené komp." sheetId="5" r:id="rId5"/>
    <sheet name="Hárok1" sheetId="6" r:id="rId6"/>
  </sheets>
  <definedNames>
    <definedName name="_xlnm.Print_Area" localSheetId="2">'bilancia'!$A$1:$E$42</definedName>
    <definedName name="_xlnm.Print_Area" localSheetId="4">'prenesené komp.'!$A$1:$H$159</definedName>
    <definedName name="_xlnm.Print_Area" localSheetId="0">'príjmy mesto'!$A$1:$J$155</definedName>
    <definedName name="_xlnm.Print_Area" localSheetId="1">'výdavky mesto'!$A$1:$I$258</definedName>
  </definedNames>
  <calcPr fullCalcOnLoad="1"/>
</workbook>
</file>

<file path=xl/sharedStrings.xml><?xml version="1.0" encoding="utf-8"?>
<sst xmlns="http://schemas.openxmlformats.org/spreadsheetml/2006/main" count="904" uniqueCount="477">
  <si>
    <t>Položka</t>
  </si>
  <si>
    <t>Podpoložka</t>
  </si>
  <si>
    <t>Ukazovateľ</t>
  </si>
  <si>
    <t xml:space="preserve">SPOLU PRÍJMY (A+B+C+D) </t>
  </si>
  <si>
    <t>v tom:</t>
  </si>
  <si>
    <t>A</t>
  </si>
  <si>
    <t>Bežné príjmy - spolu (100+200+300) - triedené na:</t>
  </si>
  <si>
    <t>z toho:</t>
  </si>
  <si>
    <t>Bežné príjmy vlastné a dotácie</t>
  </si>
  <si>
    <t>Bežné príjmy školstvo - prenesené kompetencie</t>
  </si>
  <si>
    <t>Delenie bežných príjmov podľa rozp.klasifikácie:</t>
  </si>
  <si>
    <t xml:space="preserve">Daňové príjmy </t>
  </si>
  <si>
    <t xml:space="preserve"> - z toho:</t>
  </si>
  <si>
    <t xml:space="preserve">Dane z príjmov–ziskov a kapitálového majetku </t>
  </si>
  <si>
    <t>- v tom:</t>
  </si>
  <si>
    <t>Podiel dane z príjmov</t>
  </si>
  <si>
    <t>Daň z majetku</t>
  </si>
  <si>
    <t>Daň z nehnuteľnosti</t>
  </si>
  <si>
    <t xml:space="preserve">Domáce dane na tovary a služby </t>
  </si>
  <si>
    <t>Za psa</t>
  </si>
  <si>
    <t>Za predajné automaty a nevýherné hracie aut.</t>
  </si>
  <si>
    <t>Za užívanie verejného priestranstva (taxislužba)</t>
  </si>
  <si>
    <t>Za zber, prepravu a znešk.komunálneho odpadu</t>
  </si>
  <si>
    <t>Daň za pobyt</t>
  </si>
  <si>
    <t>Iné dane (nedoplatky z predch. rokov) - alkohol, reklama,...</t>
  </si>
  <si>
    <t>- z toho:</t>
  </si>
  <si>
    <t>Príjmy z podnikania, z vlastníctva majetku</t>
  </si>
  <si>
    <t xml:space="preserve"> - v tom:</t>
  </si>
  <si>
    <t>Príjmy z podnikania</t>
  </si>
  <si>
    <t>Odvod zostávajúceho zisku - TEKOR s.r.o.</t>
  </si>
  <si>
    <t>Príjmy z vlastníctva</t>
  </si>
  <si>
    <t>Prenájom pozemkov</t>
  </si>
  <si>
    <t>Prenájom budov , priestorov a objektov</t>
  </si>
  <si>
    <t xml:space="preserve">Prenájom zariadení </t>
  </si>
  <si>
    <t>Administratívne a iné poplatky a platby</t>
  </si>
  <si>
    <t>Administratívne poplatky</t>
  </si>
  <si>
    <t xml:space="preserve"> Správne poplatky-evid.obyv.+iné náhod.spr.popl.</t>
  </si>
  <si>
    <t xml:space="preserve">                            - matrika</t>
  </si>
  <si>
    <t xml:space="preserve">                            - výstavba (stav.povolenia)</t>
  </si>
  <si>
    <t xml:space="preserve">                            - za porušenie ost.predpisov </t>
  </si>
  <si>
    <t xml:space="preserve">                            - v blokovom konaní (MP)</t>
  </si>
  <si>
    <t>Za zábavné hracie automaty</t>
  </si>
  <si>
    <t>Za používanie práčovne</t>
  </si>
  <si>
    <t>Popl.a platby z náhod.predaja a služieb-výdavky škôl,DOS</t>
  </si>
  <si>
    <t>Príjem za školné CVČ, ZUŠ,</t>
  </si>
  <si>
    <t>Príjem za ŠKD</t>
  </si>
  <si>
    <t xml:space="preserve">Príjem za stravov.réžiu ŠJ pri  ZŠ </t>
  </si>
  <si>
    <t>Za služby DOS , opatrovat. službu</t>
  </si>
  <si>
    <t>Vlastné príjmy ZŠ - prenes. Kompetencie</t>
  </si>
  <si>
    <t>Ďalšie administratívne a iné poplatky a platby</t>
  </si>
  <si>
    <t>Za znečisťovanie ovzdušia</t>
  </si>
  <si>
    <t>Iné nedaňové príjmy</t>
  </si>
  <si>
    <t>Z výťažkov z lotérií a iných podobných hier (5 %)</t>
  </si>
  <si>
    <t>Vratky výdavkov min.rokov , dobropisy</t>
  </si>
  <si>
    <t>Ostatné príjmy</t>
  </si>
  <si>
    <t>Z refundácií - exekúcie</t>
  </si>
  <si>
    <t>Príjmy z I. R. a.s.</t>
  </si>
  <si>
    <t>Úroky z účtov finančného hospodárenia (ZBÚ)</t>
  </si>
  <si>
    <t>Úroky z účtov finančného hospodárenia (ZBÚ) -</t>
  </si>
  <si>
    <t>Úroky z účtov finančného hospodárenia (ZBÚ) - školstvo</t>
  </si>
  <si>
    <t>Granty a transfery (decentralizačné dotácie)</t>
  </si>
  <si>
    <t>MOS</t>
  </si>
  <si>
    <t>Vedenie matrík (610+620+630)</t>
  </si>
  <si>
    <t>ÚP SV a R - podpory</t>
  </si>
  <si>
    <t>Úsek sociálnej pomoci-DOS (610+620+630)</t>
  </si>
  <si>
    <t>Úsek školstva prenesené komp.</t>
  </si>
  <si>
    <t>Úsek školstva - dotácia na asistentov</t>
  </si>
  <si>
    <t>Úsek školstva - dotácia na vzdelávacie poukazy</t>
  </si>
  <si>
    <t>Úsek školstva - dotácia na cestovné</t>
  </si>
  <si>
    <t>Úsek školstva - školský úrad</t>
  </si>
  <si>
    <t>Úsek výstavby-spoločný stavebný úrad</t>
  </si>
  <si>
    <t>Úsek ŠFRB</t>
  </si>
  <si>
    <t>Dotácia - Terénni sociálni pracovníci (TSP)</t>
  </si>
  <si>
    <t>Dotácia na vojnové hroby</t>
  </si>
  <si>
    <t>MOSTy</t>
  </si>
  <si>
    <t>Príjem z recyklačného fondu</t>
  </si>
  <si>
    <t>B</t>
  </si>
  <si>
    <t>Kapitálové príjmy  (celkom)</t>
  </si>
  <si>
    <t xml:space="preserve">Príjem z predaja kap.aktív </t>
  </si>
  <si>
    <t xml:space="preserve">Príjem z predaja kap.aktív - bytov </t>
  </si>
  <si>
    <t>Príjem z predaja pozemkov</t>
  </si>
  <si>
    <t>odpredaj pozemkov</t>
  </si>
  <si>
    <t>Tuzemské kapitálové granty a transfery</t>
  </si>
  <si>
    <t xml:space="preserve">C </t>
  </si>
  <si>
    <t>Rezervný fond - prebytok hospodárenia</t>
  </si>
  <si>
    <t>Tvorba rezervného fondu 10ˇ% z prebytku hosp.)</t>
  </si>
  <si>
    <t xml:space="preserve">Účet 234 BEŽNÉ VÝDAVKY </t>
  </si>
  <si>
    <t>Bežné výdavky z vlastných a z dotácií</t>
  </si>
  <si>
    <t>Mzdy,platy,a ostatné osobné vyrovania</t>
  </si>
  <si>
    <t>Verejná správa=Správa MsÚ</t>
  </si>
  <si>
    <t>Mestská polícia</t>
  </si>
  <si>
    <t>Klub dôchodcov</t>
  </si>
  <si>
    <t xml:space="preserve">Matrika </t>
  </si>
  <si>
    <t xml:space="preserve">DOS </t>
  </si>
  <si>
    <t xml:space="preserve">Opatrovateľská služba </t>
  </si>
  <si>
    <t>štátny fond bývania</t>
  </si>
  <si>
    <t>Školská správa</t>
  </si>
  <si>
    <t>Terénni sociálni pracovníci (TSP)</t>
  </si>
  <si>
    <t>Školy - orig. Kompetencie</t>
  </si>
  <si>
    <t>Poistné a príspevok do poisťovní a NÚP</t>
  </si>
  <si>
    <t xml:space="preserve">Verejná správa=Správa MsÚ </t>
  </si>
  <si>
    <t xml:space="preserve">Klub dôchodcov </t>
  </si>
  <si>
    <t>Tovary a ďalšie služby</t>
  </si>
  <si>
    <t xml:space="preserve">Neuhradené záväzky z predch. roku </t>
  </si>
  <si>
    <t>Cestovné výdavky</t>
  </si>
  <si>
    <t xml:space="preserve">  </t>
  </si>
  <si>
    <t xml:space="preserve">Matrika  </t>
  </si>
  <si>
    <t>Energie, voda a komunikácie</t>
  </si>
  <si>
    <t>Civilná obrana</t>
  </si>
  <si>
    <t>Požiarna ochrana</t>
  </si>
  <si>
    <t xml:space="preserve">Verejné osvetlenie </t>
  </si>
  <si>
    <t>Obradné siene, ZPOZ, soc. organ. na Ak. Hronca</t>
  </si>
  <si>
    <t xml:space="preserve">Materiál </t>
  </si>
  <si>
    <t xml:space="preserve">Verejná správa=Reprezentačné výdavky </t>
  </si>
  <si>
    <t>Požiarna obrana</t>
  </si>
  <si>
    <t>Obradné siene, ZPOZ</t>
  </si>
  <si>
    <t>Odpadové nádoby</t>
  </si>
  <si>
    <t>školský úrad</t>
  </si>
  <si>
    <t>Opatrovateľky</t>
  </si>
  <si>
    <t>Dopravné</t>
  </si>
  <si>
    <t>Rutinná a štandardná údržba</t>
  </si>
  <si>
    <t>Požiarna ochrana - revízie</t>
  </si>
  <si>
    <t>Údržba - ostatné (parkov,zelene,kanal.,vodov.)</t>
  </si>
  <si>
    <t>Obradné siene, ZPOZ,</t>
  </si>
  <si>
    <t>Klub dôchodcov - oprava a údržba budovy</t>
  </si>
  <si>
    <t>Nájomné za prenájom</t>
  </si>
  <si>
    <t>Matrika</t>
  </si>
  <si>
    <t>soc. Organ.</t>
  </si>
  <si>
    <t>Služby</t>
  </si>
  <si>
    <t xml:space="preserve"> - v tom: </t>
  </si>
  <si>
    <t>Verejná správa=Odmeny poslancom MZ</t>
  </si>
  <si>
    <t>Dohody o vykonaní práce</t>
  </si>
  <si>
    <t>Finančná a rozp.oblasť=Audítor</t>
  </si>
  <si>
    <t>Finančná a rozp.oblasť=Finančné služby</t>
  </si>
  <si>
    <t>Veterinárna oblasť</t>
  </si>
  <si>
    <t>1.R.a.s. - výdavky spojené s nebyt. priestormi</t>
  </si>
  <si>
    <t xml:space="preserve">Športové, spoločenské  a kultúrne podujatia </t>
  </si>
  <si>
    <t xml:space="preserve">MTŠ-RVTV </t>
  </si>
  <si>
    <t>Školenia</t>
  </si>
  <si>
    <t>Bežné transfery</t>
  </si>
  <si>
    <t>Ver.správa-členské príspevky</t>
  </si>
  <si>
    <t>Mestská polícia náhrada za DPN)</t>
  </si>
  <si>
    <t>Príspevok - ČK - opatrovateľky</t>
  </si>
  <si>
    <t>Dni mesta</t>
  </si>
  <si>
    <t>Divadlo Actores</t>
  </si>
  <si>
    <t>TIC - príspevok na neziskové činnosti</t>
  </si>
  <si>
    <t>Príspevok - TS - príspevok na neziskové činnosti</t>
  </si>
  <si>
    <t>Príspevky občanom v náhlej núdzi</t>
  </si>
  <si>
    <t>odmeny v zmysle zásad - motivácia občanov</t>
  </si>
  <si>
    <t>príspevok na MHD</t>
  </si>
  <si>
    <t>Podpory, hmotná núdza</t>
  </si>
  <si>
    <t>Splác.bežných úrokov a ost.plat.súv.s úvermi</t>
  </si>
  <si>
    <t>Účet 233 KAPITÁLOVÉ VÝDAVKY</t>
  </si>
  <si>
    <t>Nákup pozemkov</t>
  </si>
  <si>
    <t>Prípravná a projektová dokumentácia</t>
  </si>
  <si>
    <t>Účet 234 FINANČNÉ OPERÁCIE (VÝDAVKY)</t>
  </si>
  <si>
    <t>Poskyt.úverov a pôž.,splácanie istín</t>
  </si>
  <si>
    <t>Splácanie domácej istiny-SZRB</t>
  </si>
  <si>
    <t>Splácanie domácej istiny-ŠFRB</t>
  </si>
  <si>
    <t xml:space="preserve">Splácanie domácej istiny - VÚB, </t>
  </si>
  <si>
    <t>Splácanie zmenkového úveru - DEXIA</t>
  </si>
  <si>
    <t>leasing</t>
  </si>
  <si>
    <t>poplatky pre VÚB, a.s. za vystavenie záruk</t>
  </si>
  <si>
    <t>Nákup CP - Verejné osvetlenie</t>
  </si>
  <si>
    <t>SZRB</t>
  </si>
  <si>
    <t>ŠFRB -z roku 2001</t>
  </si>
  <si>
    <t>VÚB</t>
  </si>
  <si>
    <t>DEXIA</t>
  </si>
  <si>
    <t>1.R.a.s. - výdavky spojené s  kúpal. a ZŠ</t>
  </si>
  <si>
    <t xml:space="preserve">Komunálny odpad </t>
  </si>
  <si>
    <t>1. Rožňavská a.s. spolu</t>
  </si>
  <si>
    <t>Údržba VO - FINMOS</t>
  </si>
  <si>
    <t>ÚP SV a R - detské prídavky</t>
  </si>
  <si>
    <t>Úsek školstva - dotácie na súťaže CVČ</t>
  </si>
  <si>
    <t>Dotácia na úsek evidencie obyvateľov</t>
  </si>
  <si>
    <t xml:space="preserve"> prevod  z  (RF, návr.fin.výp., vymáh. pohľ.)</t>
  </si>
  <si>
    <t>R.Baňa - úhrada vody a energie</t>
  </si>
  <si>
    <t>Rómsky klub+ Stred. osob. hygieny</t>
  </si>
  <si>
    <t>Rómsky klub+ Stred. osob. hygien, útulok</t>
  </si>
  <si>
    <t>ÚP SV a R -  znevýhodnené skupiny</t>
  </si>
  <si>
    <t>Rožňavský jarmok, vianočné trhy</t>
  </si>
  <si>
    <t xml:space="preserve">z podielových daní </t>
  </si>
  <si>
    <t>Rómsky klub+ Stred. osob. Hygieny, bezdomovci</t>
  </si>
  <si>
    <t>Poplatok v zmysle zákona č. 17/2004</t>
  </si>
  <si>
    <t xml:space="preserve">SPOLU ROZPOČTOVANÉ VÝDAVKY </t>
  </si>
  <si>
    <t>Dotácia na územný plán</t>
  </si>
  <si>
    <t>Transfér pre cirkevné školstvo z podiel. daní</t>
  </si>
  <si>
    <t>návratné fin. výpomoce</t>
  </si>
  <si>
    <t>Propagácia mesta</t>
  </si>
  <si>
    <t>Transfér - hmotná núdza</t>
  </si>
  <si>
    <t>Spoločný stavebný úrad</t>
  </si>
  <si>
    <t>Správa verejného WC</t>
  </si>
  <si>
    <t>Príspevky schvaľované cez sociálnu kom.</t>
  </si>
  <si>
    <t xml:space="preserve"> Verejná správa - vypracovanie projektov </t>
  </si>
  <si>
    <t>Príjem úveru z VÚB - kúpa pozemku</t>
  </si>
  <si>
    <t xml:space="preserve">Účet 217 - FINANČNÉ OPERÁCIE - PRÍJMY </t>
  </si>
  <si>
    <t>Príjem úveru zo ŠFRB - Družba III a IV</t>
  </si>
  <si>
    <t>2x30 b.j. DRUŽBA III. a IV.</t>
  </si>
  <si>
    <t>Výstavba Priemyselnej zóny</t>
  </si>
  <si>
    <t>prevod fin. prostriedkov</t>
  </si>
  <si>
    <t>na tech. Vybavenosť DRUŽBA III. a IV.</t>
  </si>
  <si>
    <t>nenávratný príspevok</t>
  </si>
  <si>
    <t>Výstavba 2x 30 b.j. DRUŽBA - III. A IV.- úver</t>
  </si>
  <si>
    <t>Výstavba 2x 30 b.j. DRUŽBA - III. A IV.- dotácia</t>
  </si>
  <si>
    <t>Výstavba 2x 30 b.j. DRUŽBA - III. A IV.- vl. zdroje</t>
  </si>
  <si>
    <t>Technická vybavenosť - dotácia</t>
  </si>
  <si>
    <t>Technická vybavenosť - vlastné zdroje</t>
  </si>
  <si>
    <t>Príspevok - diecézna charita</t>
  </si>
  <si>
    <t>Odvod zostávajúceho zisku - ML s.r.o.</t>
  </si>
  <si>
    <t>Nájom bytov - I. R. a.s. - mandátna zmluva</t>
  </si>
  <si>
    <t>Príjem od obyv. za plyn - Družba I. a II.</t>
  </si>
  <si>
    <t>Príjem za stravné od zamestnancov Mesta</t>
  </si>
  <si>
    <t>Príjem z predaja mater., DHM</t>
  </si>
  <si>
    <t>Vlastné príjmy</t>
  </si>
  <si>
    <t>Úsek školstva - aktivačné z ÚPSVaR</t>
  </si>
  <si>
    <t>Nákup budov</t>
  </si>
  <si>
    <t>kúpa plynovodu</t>
  </si>
  <si>
    <t>Príjem za školné ŠJ pri MŠ</t>
  </si>
  <si>
    <r>
      <t>Nedaňové príjmy (210+220+290)</t>
    </r>
    <r>
      <rPr>
        <i/>
        <sz val="12"/>
        <rFont val="Times New Roman"/>
        <family val="1"/>
      </rPr>
      <t xml:space="preserve"> (zvýš. o prevod z FO)</t>
    </r>
  </si>
  <si>
    <t>oprava chodníkov</t>
  </si>
  <si>
    <t>Zmenky</t>
  </si>
  <si>
    <t>leasing - kamerový a monitorovací systém</t>
  </si>
  <si>
    <t xml:space="preserve">Príjem za školné  a ostatné MŠ </t>
  </si>
  <si>
    <t>Školstvo - spolu</t>
  </si>
  <si>
    <t>Propagácia mesta pri vstupe - panel</t>
  </si>
  <si>
    <t>kruhový objazd</t>
  </si>
  <si>
    <t>Koncepcia detí a mládeže a podpora talent. mlad.</t>
  </si>
  <si>
    <t>Údržba ZŠ a MŠ</t>
  </si>
  <si>
    <t>KO - naviac práce, podpora sep. zberu</t>
  </si>
  <si>
    <t>v tis. Sk</t>
  </si>
  <si>
    <t>v EUR</t>
  </si>
  <si>
    <t>Školské stredisko záuj. činnosti</t>
  </si>
  <si>
    <t>Kapitálové výdavky</t>
  </si>
  <si>
    <t>Výstavba 3x 30 b.j. DRUŽBA - V., VI., VII. - úver</t>
  </si>
  <si>
    <t>Výstavba 3x 30 b.j. DRUŽBA - V., VI., VII. - dot.</t>
  </si>
  <si>
    <t>Výstavba 3x 30 b.j. DRUŽBA - V., VI., VII. - vl.</t>
  </si>
  <si>
    <t>splácanie úveru - ŠFRB V -VII</t>
  </si>
  <si>
    <t>splácanie úveru - ŠFRB III - IV</t>
  </si>
  <si>
    <t>splácanie úveru - ŠFRB - I - II</t>
  </si>
  <si>
    <t>Správa bytov a nebyt. pr.(1. R.a.s.) a predaj bytov</t>
  </si>
  <si>
    <t>Úsek školstva prenesené komp. - MŠ</t>
  </si>
  <si>
    <t>Úsek školstva - dotácia  hmotná núdza</t>
  </si>
  <si>
    <t>Príjem úveru zo ŠFRB - Družba V - VII</t>
  </si>
  <si>
    <t xml:space="preserve"> technický dozor - PP, Družba, telocvičňa, kruh. obj.</t>
  </si>
  <si>
    <t>Príspevky šport.kult.a spol. + UÚ</t>
  </si>
  <si>
    <t>IBV Teheľňa</t>
  </si>
  <si>
    <t>na úpravu a obnovu RP dieťaťa - Z.466/2008</t>
  </si>
  <si>
    <t>Rekultivácia skládky</t>
  </si>
  <si>
    <t xml:space="preserve">Ostatné poplatky </t>
  </si>
  <si>
    <t>Rekonštrukcia zasadacej miestnosti</t>
  </si>
  <si>
    <t>realizácia parkovacích miest</t>
  </si>
  <si>
    <t>dotácie z roku 2008</t>
  </si>
  <si>
    <t>ÚP SV a R - projekty na zamestnanie</t>
  </si>
  <si>
    <t>záväzky z roku 2008</t>
  </si>
  <si>
    <t>CELKOVÁ BILANCIA ROZPOČTU</t>
  </si>
  <si>
    <t>Rok 2009</t>
  </si>
  <si>
    <t>Rozpočtové zdroje:</t>
  </si>
  <si>
    <t>Bežné príjmy</t>
  </si>
  <si>
    <t>Kapitálové príjmy</t>
  </si>
  <si>
    <t>Finančné operácie príjmové</t>
  </si>
  <si>
    <t>ROZPOČTOVÉ ZDROJE SPOLU</t>
  </si>
  <si>
    <t>Rozpočtové výdavky:</t>
  </si>
  <si>
    <t>Bežné výdavky</t>
  </si>
  <si>
    <t>Finančné operácie výdavkové</t>
  </si>
  <si>
    <t>ROZPOČTOVÉ VÝDAVKY SPOLU</t>
  </si>
  <si>
    <t>Rožňavské noviny</t>
  </si>
  <si>
    <t>rekonštrukcia budov ZŠ a MŠ - E. Rótha</t>
  </si>
  <si>
    <t>kúpa predajných stánkov</t>
  </si>
  <si>
    <t>Schválený</t>
  </si>
  <si>
    <t>rozpočet</t>
  </si>
  <si>
    <t>kopírovací stroj - ŠFRB</t>
  </si>
  <si>
    <t>Bežné výdavky školstva - dotácie</t>
  </si>
  <si>
    <t>ŠFRB</t>
  </si>
  <si>
    <t>Návrh na</t>
  </si>
  <si>
    <t>I. zmenu</t>
  </si>
  <si>
    <t>v  EUR</t>
  </si>
  <si>
    <t>modernizácia DOS</t>
  </si>
  <si>
    <t>DOS</t>
  </si>
  <si>
    <t>Projekt - EUROPE DIRECT</t>
  </si>
  <si>
    <t>Projekt EUROPE DIRECT</t>
  </si>
  <si>
    <t>projekt - kamerový systém</t>
  </si>
  <si>
    <t>Kamerový systém</t>
  </si>
  <si>
    <t>rozvoj infor. systému mesta</t>
  </si>
  <si>
    <t>projekt - OP vzdelávanie ZŠ JUH</t>
  </si>
  <si>
    <t>projekt CBC - spolu v Európe</t>
  </si>
  <si>
    <t>projekt - CBC - spolu v Európe</t>
  </si>
  <si>
    <t>projekt - tvorivé dielne</t>
  </si>
  <si>
    <t>rekonštrukcia ZŠ Pionierov</t>
  </si>
  <si>
    <t>výstavba chodníka Štítnická</t>
  </si>
  <si>
    <t>karanténna stanica psov</t>
  </si>
  <si>
    <t xml:space="preserve">                            - za RJ a VT, ples</t>
  </si>
  <si>
    <t>Dotácia na voľby</t>
  </si>
  <si>
    <t>voľby</t>
  </si>
  <si>
    <t>,,</t>
  </si>
  <si>
    <t>Plnenie</t>
  </si>
  <si>
    <t>k</t>
  </si>
  <si>
    <t>% plnenia</t>
  </si>
  <si>
    <t>Nákup softwaru, hardwaru, prístrojov, licencií</t>
  </si>
  <si>
    <t>dotácie z roku 2008 - školstvo 16888 €</t>
  </si>
  <si>
    <t xml:space="preserve">Úsek školstva - granty </t>
  </si>
  <si>
    <t>MŠ Vajanského - projekt Comenius</t>
  </si>
  <si>
    <t>Príspevok pre ústav vzdelávania</t>
  </si>
  <si>
    <t>kapitálový príspevok pre TS</t>
  </si>
  <si>
    <t>interiérové vybavenie Vilky "Kúpele"</t>
  </si>
  <si>
    <t>oprava cesty na R. Bani</t>
  </si>
  <si>
    <t>comenius 19779 €</t>
  </si>
  <si>
    <t>ÚNP pamiatkovej zóny</t>
  </si>
  <si>
    <t>vjazd do Priemyselnej zóny - prípravné práce</t>
  </si>
  <si>
    <t>zateplenie malometrážnych bytov</t>
  </si>
  <si>
    <t>optimalizácia dopravného značenia</t>
  </si>
  <si>
    <t>Chránené pracoviská</t>
  </si>
  <si>
    <t>autobusová zastávka - JUH - Šugár</t>
  </si>
  <si>
    <t>Príjmy z pohľadávok</t>
  </si>
  <si>
    <t>športový areál telocvičňa</t>
  </si>
  <si>
    <t>zmena</t>
  </si>
  <si>
    <t>Príspevok na správu štadiónov</t>
  </si>
  <si>
    <t>soc. služby -  zariadenia pre seniorov</t>
  </si>
  <si>
    <t>bd</t>
  </si>
  <si>
    <t>kt</t>
  </si>
  <si>
    <t>bp</t>
  </si>
  <si>
    <t>bezberiérový vstup na MP</t>
  </si>
  <si>
    <t>Rekonštrukcia ZŠ Pionierov</t>
  </si>
  <si>
    <t>kp</t>
  </si>
  <si>
    <t>v €</t>
  </si>
  <si>
    <t>pol.</t>
  </si>
  <si>
    <t>podp.</t>
  </si>
  <si>
    <t>Úprava</t>
  </si>
  <si>
    <t>Upravený</t>
  </si>
  <si>
    <t>rozpočtu</t>
  </si>
  <si>
    <t>k 31.5.2009</t>
  </si>
  <si>
    <t>Bežné príjmy pre OK+CŠZ</t>
  </si>
  <si>
    <t>AA</t>
  </si>
  <si>
    <t>Bežné príjmy spolu pre OK</t>
  </si>
  <si>
    <t>Príspevok z podiel.daní pre OK</t>
  </si>
  <si>
    <t xml:space="preserve">Bežné príjmy-vlastné </t>
  </si>
  <si>
    <t>AB</t>
  </si>
  <si>
    <t>Príspevok z podiel.daní pre CŠZ</t>
  </si>
  <si>
    <t>Materské školy</t>
  </si>
  <si>
    <t>Školské jedálne pri MŠ</t>
  </si>
  <si>
    <t>Školské družiny a kluby ZŠ</t>
  </si>
  <si>
    <t>ŠKD Zlatá</t>
  </si>
  <si>
    <t>ŠKD Komenského</t>
  </si>
  <si>
    <t>ŠKD Zakarpatská</t>
  </si>
  <si>
    <t>ŠKD Pionierov</t>
  </si>
  <si>
    <t>ŠKD Zeleného stromu</t>
  </si>
  <si>
    <t>Školské jedálne pri ZŠ</t>
  </si>
  <si>
    <t>ŠJ Zlatá</t>
  </si>
  <si>
    <t>ŠJ Komenského</t>
  </si>
  <si>
    <t>ŠJ Zakarpatská</t>
  </si>
  <si>
    <t>ŠJ Pionierov</t>
  </si>
  <si>
    <t>Škol.stred.záuj.činnosti</t>
  </si>
  <si>
    <t>Základná umelecká škola</t>
  </si>
  <si>
    <t>Centrum voľného času</t>
  </si>
  <si>
    <t>Bežné výdavky OK</t>
  </si>
  <si>
    <t>Mzdy platy a ost.osob.vyrov.</t>
  </si>
  <si>
    <t>Poistné a príspevok do poisť.a NÚP</t>
  </si>
  <si>
    <t>Bežné transféry</t>
  </si>
  <si>
    <t>Cirkevné škol.zariadenia</t>
  </si>
  <si>
    <t>ŠKD-katolícka ZŠ 90 %</t>
  </si>
  <si>
    <t>ZUŠ-katolícka ZŠ 90 %</t>
  </si>
  <si>
    <t>ZŠ-stravovanie detí</t>
  </si>
  <si>
    <t>ŠKD-reform. ZŠ  90 %</t>
  </si>
  <si>
    <t>ŠJ-reformovaná  90 %</t>
  </si>
  <si>
    <t>MŠ-evanjelická  90 %</t>
  </si>
  <si>
    <t>zadržaná rezerva 10 %</t>
  </si>
  <si>
    <t>Bežné výdavky OK, CŠZ</t>
  </si>
  <si>
    <t>Vypracovala: H.Molnárová</t>
  </si>
  <si>
    <t xml:space="preserve">Plnenie </t>
  </si>
  <si>
    <t>k  31.12.2008</t>
  </si>
  <si>
    <t>rozp.r.2009</t>
  </si>
  <si>
    <t>Príjmy - bežné,kapitálové, vlastné</t>
  </si>
  <si>
    <t>Bežné príjmy - spolu</t>
  </si>
  <si>
    <t xml:space="preserve">Dotácie pre ZŠ z KŠÚ r.2008 a 2009         </t>
  </si>
  <si>
    <r>
      <t>Dotácie pre ZŠ z KŠÚ /</t>
    </r>
    <r>
      <rPr>
        <b/>
        <sz val="8"/>
        <rFont val="Arial CE"/>
        <family val="0"/>
      </rPr>
      <t>len trans.2009</t>
    </r>
    <r>
      <rPr>
        <b/>
        <sz val="10"/>
        <rFont val="Arial CE"/>
        <family val="2"/>
      </rPr>
      <t xml:space="preserve">/  </t>
    </r>
  </si>
  <si>
    <t>Normatívna dotácia</t>
  </si>
  <si>
    <t>Normatívna dotácia z r.2008</t>
  </si>
  <si>
    <t>Asistenti učiteľa (pre žiakov so zdr.znevýhod)</t>
  </si>
  <si>
    <t>Dopravné žiakom</t>
  </si>
  <si>
    <t>Dopravné žiakom z r.2008</t>
  </si>
  <si>
    <t>Vzdelávacie poukazy</t>
  </si>
  <si>
    <t>Vzdelávacie poukazy z r.2008</t>
  </si>
  <si>
    <t>Odchodné</t>
  </si>
  <si>
    <t>Mimoriadne výsledky</t>
  </si>
  <si>
    <t>Športové triedy pre ZŠ pionier. z r.2008</t>
  </si>
  <si>
    <t>Výchova a vzdelávanie pre MŠ</t>
  </si>
  <si>
    <t>Grant na súťaže - CVČ</t>
  </si>
  <si>
    <t>AC</t>
  </si>
  <si>
    <t>V tom</t>
  </si>
  <si>
    <t>ZŠ zlatá</t>
  </si>
  <si>
    <t>ZŠ Komenského</t>
  </si>
  <si>
    <t>ZŠ zakarpatská</t>
  </si>
  <si>
    <t>ZŠ pionierov</t>
  </si>
  <si>
    <t>ZŠ Zeleného stromu</t>
  </si>
  <si>
    <t>AD</t>
  </si>
  <si>
    <t>Projekty - SOCRATES</t>
  </si>
  <si>
    <t>AE</t>
  </si>
  <si>
    <t>Projekty, dary ZŠ</t>
  </si>
  <si>
    <t>ZŠ zlatá-projekt SOSNA</t>
  </si>
  <si>
    <t>CVČ-Karpatská nadácia</t>
  </si>
  <si>
    <t>AF</t>
  </si>
  <si>
    <t>Aktivačná činnosť</t>
  </si>
  <si>
    <t>AG</t>
  </si>
  <si>
    <t>Projekt - vzdel. z ÚPSVaR - ZŠ pionierov</t>
  </si>
  <si>
    <t xml:space="preserve">                           v €</t>
  </si>
  <si>
    <t xml:space="preserve">                                </t>
  </si>
  <si>
    <t>k 31.12.2009</t>
  </si>
  <si>
    <t>Výdavky - bežné,kapitálové,vlastné,granty</t>
  </si>
  <si>
    <t>Bežné výdavky ZŠ</t>
  </si>
  <si>
    <t>BA</t>
  </si>
  <si>
    <t>Bežné dotácie z KŠU-čerpanie</t>
  </si>
  <si>
    <t>Normatív r.2008 + r.2009</t>
  </si>
  <si>
    <r>
      <t>Normatívne výdavky (</t>
    </r>
    <r>
      <rPr>
        <b/>
        <sz val="8"/>
        <rFont val="Arial CE"/>
        <family val="0"/>
      </rPr>
      <t>vrátane soc.AU</t>
    </r>
    <r>
      <rPr>
        <b/>
        <sz val="10"/>
        <rFont val="Arial CE"/>
        <family val="2"/>
      </rPr>
      <t>)</t>
    </r>
  </si>
  <si>
    <t>Mzdy, platy a ostatné osobné vyrovnania</t>
  </si>
  <si>
    <t>ZŠ Zlatá</t>
  </si>
  <si>
    <t>ZŠ Zakarpatska</t>
  </si>
  <si>
    <t>ZŠ Pionierov</t>
  </si>
  <si>
    <t>rezerva</t>
  </si>
  <si>
    <t xml:space="preserve">rezerva </t>
  </si>
  <si>
    <t>ZŠ Zakarpatská r.2007</t>
  </si>
  <si>
    <t>rezerva 5 %</t>
  </si>
  <si>
    <t>Normatív z r.2008</t>
  </si>
  <si>
    <t>ZŠ Zlatá r.2008</t>
  </si>
  <si>
    <t>ZŠ Zakarpatská r.2008</t>
  </si>
  <si>
    <t>ZŠ Zakarpatská</t>
  </si>
  <si>
    <t>BB</t>
  </si>
  <si>
    <t>Asistenti učiteľa</t>
  </si>
  <si>
    <t>BC</t>
  </si>
  <si>
    <t>ZŠ Komenského r.2007</t>
  </si>
  <si>
    <t>ZŠ Pionierov r.2007</t>
  </si>
  <si>
    <t>ZŠ Zeleného stromu r.2007</t>
  </si>
  <si>
    <t xml:space="preserve">                                                                                     v €</t>
  </si>
  <si>
    <t>BD</t>
  </si>
  <si>
    <t>ZŠ Komenského r.2008</t>
  </si>
  <si>
    <t>ZŠ Pionierov r.2008</t>
  </si>
  <si>
    <t>ZŠ Zeleného stromu r.2008</t>
  </si>
  <si>
    <t>BE</t>
  </si>
  <si>
    <t>CVČ</t>
  </si>
  <si>
    <t>BF</t>
  </si>
  <si>
    <t>Vzdelávacie poukazy r.2008</t>
  </si>
  <si>
    <t>BG</t>
  </si>
  <si>
    <t>BH</t>
  </si>
  <si>
    <t>Mimoriadne výsledky žiakov</t>
  </si>
  <si>
    <t>BI</t>
  </si>
  <si>
    <t>BJ</t>
  </si>
  <si>
    <t>Športové triedy ZŠ pionierov r.2008</t>
  </si>
  <si>
    <t>BK</t>
  </si>
  <si>
    <t>BL</t>
  </si>
  <si>
    <t>CVČ- súťaže</t>
  </si>
  <si>
    <t>BM</t>
  </si>
  <si>
    <t>ZŠ Zakarpatská r. 2008</t>
  </si>
  <si>
    <t>ZŠ Pionierov r. 2007</t>
  </si>
  <si>
    <t>ZŠ Pionierov r. 2008</t>
  </si>
  <si>
    <t>BN</t>
  </si>
  <si>
    <t>Projekty, dary - ZŠ</t>
  </si>
  <si>
    <t>BO</t>
  </si>
  <si>
    <t>BP</t>
  </si>
  <si>
    <t>Projekt-vzdel. z ÚPSVaR - ZŠ pionierov</t>
  </si>
  <si>
    <t>%</t>
  </si>
  <si>
    <t>pln.</t>
  </si>
  <si>
    <t>dotácia na "tradičné remeslá Gemera"</t>
  </si>
  <si>
    <t>dotácia na hosťovanie "divadla Thália"</t>
  </si>
  <si>
    <t>Neuhradené záväzky z I. R. a.s. pre TS</t>
  </si>
  <si>
    <t>Bytové hospodárstvo</t>
  </si>
  <si>
    <t>ÚP SV a R - chránené dieľne</t>
  </si>
  <si>
    <t>vlastné</t>
  </si>
  <si>
    <t>dotácie</t>
  </si>
  <si>
    <t>dotácie z roku 2008,2009</t>
  </si>
  <si>
    <t>úvery</t>
  </si>
  <si>
    <t>z vlastných</t>
  </si>
  <si>
    <t>Rozdiel</t>
  </si>
  <si>
    <t>Úsek školstva prenesené komp. - odchodné</t>
  </si>
  <si>
    <t>projekt - CBC - propagácia,...</t>
  </si>
  <si>
    <t>264565</t>
  </si>
  <si>
    <t>Dotácia - ÚV SR - publikácia</t>
  </si>
  <si>
    <t>Príjem z predaja  prebytoč. majetku</t>
  </si>
  <si>
    <t>z dotácií + spoluúčasť</t>
  </si>
  <si>
    <t>z úveru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</si>
</sst>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\-\ \2\5#,000.0"/>
    <numFmt numFmtId="166" formatCode="\-\ 0.0"/>
    <numFmt numFmtId="167" formatCode="[$-41B]d\.\ mmmm\ yyyy"/>
    <numFmt numFmtId="168" formatCode="&quot;Áno&quot;;&quot;Áno&quot;;&quot;Nie&quot;"/>
    <numFmt numFmtId="169" formatCode="&quot;Pravda&quot;;&quot;Pravda&quot;;&quot;Nepravda&quot;"/>
    <numFmt numFmtId="170" formatCode="&quot;Zapnuté&quot;;&quot;Zapnuté&quot;;&quot;Vypnuté&quot;"/>
    <numFmt numFmtId="171" formatCode="[$€-2]\ #\ ##,000_);[Red]\([$€-2]\ #\ ##,000\)"/>
  </numFmts>
  <fonts count="40">
    <font>
      <sz val="10"/>
      <name val="Arial"/>
      <family val="0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sz val="10"/>
      <name val="Arial CE"/>
      <family val="0"/>
    </font>
    <font>
      <sz val="8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b/>
      <sz val="8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i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7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3" fontId="12" fillId="9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9" borderId="14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Fill="1" applyAlignment="1">
      <alignment/>
    </xf>
    <xf numFmtId="0" fontId="0" fillId="19" borderId="14" xfId="0" applyFont="1" applyFill="1" applyBorder="1" applyAlignment="1">
      <alignment horizontal="center"/>
    </xf>
    <xf numFmtId="49" fontId="7" fillId="19" borderId="14" xfId="0" applyNumberFormat="1" applyFont="1" applyFill="1" applyBorder="1" applyAlignment="1">
      <alignment horizontal="left"/>
    </xf>
    <xf numFmtId="0" fontId="7" fillId="19" borderId="14" xfId="0" applyFont="1" applyFill="1" applyBorder="1" applyAlignment="1">
      <alignment horizontal="left"/>
    </xf>
    <xf numFmtId="3" fontId="7" fillId="19" borderId="14" xfId="0" applyNumberFormat="1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4" fontId="12" fillId="9" borderId="14" xfId="0" applyNumberFormat="1" applyFont="1" applyFill="1" applyBorder="1" applyAlignment="1">
      <alignment/>
    </xf>
    <xf numFmtId="14" fontId="12" fillId="0" borderId="12" xfId="0" applyNumberFormat="1" applyFont="1" applyFill="1" applyBorder="1" applyAlignment="1">
      <alignment horizontal="center"/>
    </xf>
    <xf numFmtId="164" fontId="7" fillId="16" borderId="14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5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64" fontId="7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5" fillId="11" borderId="10" xfId="0" applyFont="1" applyFill="1" applyBorder="1" applyAlignment="1">
      <alignment horizontal="center"/>
    </xf>
    <xf numFmtId="49" fontId="8" fillId="11" borderId="10" xfId="0" applyNumberFormat="1" applyFont="1" applyFill="1" applyBorder="1" applyAlignment="1">
      <alignment horizontal="center"/>
    </xf>
    <xf numFmtId="0" fontId="8" fillId="11" borderId="10" xfId="0" applyFont="1" applyFill="1" applyBorder="1" applyAlignment="1">
      <alignment horizontal="left"/>
    </xf>
    <xf numFmtId="3" fontId="7" fillId="11" borderId="10" xfId="0" applyNumberFormat="1" applyFont="1" applyFill="1" applyBorder="1" applyAlignment="1">
      <alignment/>
    </xf>
    <xf numFmtId="164" fontId="7" fillId="11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3" fontId="5" fillId="25" borderId="10" xfId="0" applyNumberFormat="1" applyFont="1" applyFill="1" applyBorder="1" applyAlignment="1">
      <alignment horizontal="center"/>
    </xf>
    <xf numFmtId="49" fontId="8" fillId="25" borderId="10" xfId="0" applyNumberFormat="1" applyFont="1" applyFill="1" applyBorder="1" applyAlignment="1">
      <alignment horizontal="center"/>
    </xf>
    <xf numFmtId="3" fontId="9" fillId="25" borderId="10" xfId="0" applyNumberFormat="1" applyFont="1" applyFill="1" applyBorder="1" applyAlignment="1">
      <alignment horizontal="left"/>
    </xf>
    <xf numFmtId="3" fontId="7" fillId="25" borderId="10" xfId="0" applyNumberFormat="1" applyFont="1" applyFill="1" applyBorder="1" applyAlignment="1">
      <alignment/>
    </xf>
    <xf numFmtId="164" fontId="7" fillId="25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left"/>
    </xf>
    <xf numFmtId="3" fontId="6" fillId="11" borderId="10" xfId="0" applyNumberFormat="1" applyFont="1" applyFill="1" applyBorder="1" applyAlignment="1">
      <alignment horizontal="center"/>
    </xf>
    <xf numFmtId="49" fontId="9" fillId="11" borderId="10" xfId="0" applyNumberFormat="1" applyFont="1" applyFill="1" applyBorder="1" applyAlignment="1">
      <alignment horizontal="center"/>
    </xf>
    <xf numFmtId="0" fontId="9" fillId="11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11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9" fillId="25" borderId="10" xfId="0" applyFont="1" applyFill="1" applyBorder="1" applyAlignment="1">
      <alignment/>
    </xf>
    <xf numFmtId="3" fontId="5" fillId="11" borderId="10" xfId="0" applyNumberFormat="1" applyFont="1" applyFill="1" applyBorder="1" applyAlignment="1">
      <alignment horizontal="center"/>
    </xf>
    <xf numFmtId="3" fontId="5" fillId="8" borderId="10" xfId="0" applyNumberFormat="1" applyFont="1" applyFill="1" applyBorder="1" applyAlignment="1">
      <alignment horizontal="center"/>
    </xf>
    <xf numFmtId="49" fontId="8" fillId="8" borderId="10" xfId="0" applyNumberFormat="1" applyFont="1" applyFill="1" applyBorder="1" applyAlignment="1">
      <alignment horizontal="center"/>
    </xf>
    <xf numFmtId="3" fontId="10" fillId="8" borderId="10" xfId="0" applyNumberFormat="1" applyFont="1" applyFill="1" applyBorder="1" applyAlignment="1">
      <alignment horizontal="left"/>
    </xf>
    <xf numFmtId="3" fontId="7" fillId="8" borderId="10" xfId="0" applyNumberFormat="1" applyFont="1" applyFill="1" applyBorder="1" applyAlignment="1">
      <alignment/>
    </xf>
    <xf numFmtId="164" fontId="7" fillId="8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7" fillId="8" borderId="10" xfId="0" applyNumberFormat="1" applyFont="1" applyFill="1" applyBorder="1" applyAlignment="1">
      <alignment horizontal="center"/>
    </xf>
    <xf numFmtId="49" fontId="7" fillId="11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10" fillId="8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3" fontId="9" fillId="11" borderId="10" xfId="0" applyNumberFormat="1" applyFont="1" applyFill="1" applyBorder="1" applyAlignment="1">
      <alignment horizontal="left"/>
    </xf>
    <xf numFmtId="0" fontId="9" fillId="25" borderId="10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/>
    </xf>
    <xf numFmtId="3" fontId="0" fillId="11" borderId="10" xfId="0" applyNumberFormat="1" applyFont="1" applyFill="1" applyBorder="1" applyAlignment="1">
      <alignment horizontal="center"/>
    </xf>
    <xf numFmtId="49" fontId="8" fillId="11" borderId="10" xfId="0" applyNumberFormat="1" applyFont="1" applyFill="1" applyBorder="1" applyAlignment="1">
      <alignment horizontal="right"/>
    </xf>
    <xf numFmtId="3" fontId="8" fillId="11" borderId="10" xfId="0" applyNumberFormat="1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left"/>
    </xf>
    <xf numFmtId="3" fontId="7" fillId="8" borderId="10" xfId="0" applyNumberFormat="1" applyFont="1" applyFill="1" applyBorder="1" applyAlignment="1">
      <alignment horizontal="left"/>
    </xf>
    <xf numFmtId="3" fontId="7" fillId="2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vertical="center"/>
    </xf>
    <xf numFmtId="3" fontId="13" fillId="0" borderId="10" xfId="0" applyNumberFormat="1" applyFont="1" applyBorder="1" applyAlignment="1">
      <alignment/>
    </xf>
    <xf numFmtId="0" fontId="0" fillId="11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11" borderId="10" xfId="0" applyNumberFormat="1" applyFill="1" applyBorder="1" applyAlignment="1">
      <alignment/>
    </xf>
    <xf numFmtId="3" fontId="0" fillId="26" borderId="10" xfId="0" applyNumberFormat="1" applyFill="1" applyBorder="1" applyAlignment="1">
      <alignment/>
    </xf>
    <xf numFmtId="3" fontId="0" fillId="8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ont="1" applyAlignment="1">
      <alignment/>
    </xf>
    <xf numFmtId="3" fontId="0" fillId="25" borderId="10" xfId="0" applyNumberFormat="1" applyFill="1" applyBorder="1" applyAlignment="1">
      <alignment/>
    </xf>
    <xf numFmtId="3" fontId="0" fillId="16" borderId="14" xfId="0" applyNumberFormat="1" applyFill="1" applyBorder="1" applyAlignment="1">
      <alignment/>
    </xf>
    <xf numFmtId="49" fontId="11" fillId="0" borderId="10" xfId="0" applyNumberFormat="1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164" fontId="12" fillId="9" borderId="10" xfId="0" applyNumberFormat="1" applyFont="1" applyFill="1" applyBorder="1" applyAlignment="1">
      <alignment/>
    </xf>
    <xf numFmtId="3" fontId="0" fillId="23" borderId="10" xfId="0" applyNumberFormat="1" applyFill="1" applyBorder="1" applyAlignment="1">
      <alignment/>
    </xf>
    <xf numFmtId="0" fontId="12" fillId="0" borderId="10" xfId="0" applyFont="1" applyFill="1" applyBorder="1" applyAlignment="1">
      <alignment horizontal="left" vertical="center"/>
    </xf>
    <xf numFmtId="164" fontId="12" fillId="0" borderId="10" xfId="0" applyNumberFormat="1" applyFont="1" applyFill="1" applyBorder="1" applyAlignment="1">
      <alignment/>
    </xf>
    <xf numFmtId="0" fontId="12" fillId="11" borderId="10" xfId="0" applyFont="1" applyFill="1" applyBorder="1" applyAlignment="1">
      <alignment horizontal="left" vertical="center"/>
    </xf>
    <xf numFmtId="3" fontId="12" fillId="11" borderId="10" xfId="0" applyNumberFormat="1" applyFont="1" applyFill="1" applyBorder="1" applyAlignment="1">
      <alignment/>
    </xf>
    <xf numFmtId="164" fontId="12" fillId="11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 horizontal="left" vertical="center"/>
    </xf>
    <xf numFmtId="49" fontId="12" fillId="25" borderId="10" xfId="0" applyNumberFormat="1" applyFont="1" applyFill="1" applyBorder="1" applyAlignment="1">
      <alignment horizontal="left" vertical="center"/>
    </xf>
    <xf numFmtId="3" fontId="12" fillId="25" borderId="10" xfId="0" applyNumberFormat="1" applyFont="1" applyFill="1" applyBorder="1" applyAlignment="1">
      <alignment/>
    </xf>
    <xf numFmtId="164" fontId="12" fillId="25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 vertical="center"/>
    </xf>
    <xf numFmtId="3" fontId="11" fillId="0" borderId="10" xfId="0" applyNumberFormat="1" applyFont="1" applyFill="1" applyBorder="1" applyAlignment="1">
      <alignment horizontal="left"/>
    </xf>
    <xf numFmtId="49" fontId="12" fillId="14" borderId="10" xfId="0" applyNumberFormat="1" applyFont="1" applyFill="1" applyBorder="1" applyAlignment="1">
      <alignment horizontal="left" vertical="center"/>
    </xf>
    <xf numFmtId="3" fontId="12" fillId="14" borderId="10" xfId="0" applyNumberFormat="1" applyFont="1" applyFill="1" applyBorder="1" applyAlignment="1">
      <alignment/>
    </xf>
    <xf numFmtId="164" fontId="12" fillId="14" borderId="10" xfId="0" applyNumberFormat="1" applyFont="1" applyFill="1" applyBorder="1" applyAlignment="1">
      <alignment/>
    </xf>
    <xf numFmtId="49" fontId="14" fillId="26" borderId="10" xfId="0" applyNumberFormat="1" applyFont="1" applyFill="1" applyBorder="1" applyAlignment="1">
      <alignment horizontal="left" vertical="center"/>
    </xf>
    <xf numFmtId="3" fontId="11" fillId="26" borderId="10" xfId="0" applyNumberFormat="1" applyFont="1" applyFill="1" applyBorder="1" applyAlignment="1">
      <alignment/>
    </xf>
    <xf numFmtId="164" fontId="12" fillId="26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left" vertical="center"/>
    </xf>
    <xf numFmtId="49" fontId="11" fillId="25" borderId="10" xfId="0" applyNumberFormat="1" applyFont="1" applyFill="1" applyBorder="1" applyAlignment="1">
      <alignment horizontal="left" vertical="center"/>
    </xf>
    <xf numFmtId="3" fontId="11" fillId="25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left"/>
    </xf>
    <xf numFmtId="49" fontId="12" fillId="9" borderId="10" xfId="0" applyNumberFormat="1" applyFont="1" applyFill="1" applyBorder="1" applyAlignment="1">
      <alignment horizontal="left" vertical="center"/>
    </xf>
    <xf numFmtId="3" fontId="11" fillId="9" borderId="10" xfId="0" applyNumberFormat="1" applyFont="1" applyFill="1" applyBorder="1" applyAlignment="1">
      <alignment/>
    </xf>
    <xf numFmtId="3" fontId="0" fillId="9" borderId="10" xfId="0" applyNumberFormat="1" applyFill="1" applyBorder="1" applyAlignment="1">
      <alignment/>
    </xf>
    <xf numFmtId="3" fontId="11" fillId="11" borderId="10" xfId="0" applyNumberFormat="1" applyFont="1" applyFill="1" applyBorder="1" applyAlignment="1">
      <alignment/>
    </xf>
    <xf numFmtId="164" fontId="11" fillId="11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2" fillId="11" borderId="10" xfId="0" applyFont="1" applyFill="1" applyBorder="1" applyAlignment="1">
      <alignment vertical="center"/>
    </xf>
    <xf numFmtId="0" fontId="12" fillId="25" borderId="10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3" fontId="0" fillId="23" borderId="14" xfId="0" applyNumberFormat="1" applyFill="1" applyBorder="1" applyAlignment="1">
      <alignment/>
    </xf>
    <xf numFmtId="0" fontId="0" fillId="27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7" fillId="0" borderId="1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3" fontId="0" fillId="0" borderId="16" xfId="0" applyNumberFormat="1" applyFill="1" applyBorder="1" applyAlignment="1">
      <alignment/>
    </xf>
    <xf numFmtId="3" fontId="12" fillId="21" borderId="10" xfId="0" applyNumberFormat="1" applyFont="1" applyFill="1" applyBorder="1" applyAlignment="1">
      <alignment/>
    </xf>
    <xf numFmtId="3" fontId="11" fillId="21" borderId="10" xfId="0" applyNumberFormat="1" applyFont="1" applyFill="1" applyBorder="1" applyAlignment="1">
      <alignment/>
    </xf>
    <xf numFmtId="164" fontId="12" fillId="21" borderId="10" xfId="0" applyNumberFormat="1" applyFont="1" applyFill="1" applyBorder="1" applyAlignment="1">
      <alignment/>
    </xf>
    <xf numFmtId="3" fontId="0" fillId="21" borderId="10" xfId="0" applyNumberFormat="1" applyFill="1" applyBorder="1" applyAlignment="1">
      <alignment/>
    </xf>
    <xf numFmtId="0" fontId="11" fillId="21" borderId="10" xfId="0" applyFont="1" applyFill="1" applyBorder="1" applyAlignment="1">
      <alignment vertical="center"/>
    </xf>
    <xf numFmtId="0" fontId="0" fillId="21" borderId="10" xfId="0" applyFill="1" applyBorder="1" applyAlignment="1">
      <alignment/>
    </xf>
    <xf numFmtId="0" fontId="0" fillId="0" borderId="16" xfId="0" applyBorder="1" applyAlignment="1">
      <alignment/>
    </xf>
    <xf numFmtId="49" fontId="11" fillId="0" borderId="16" xfId="0" applyNumberFormat="1" applyFont="1" applyBorder="1" applyAlignment="1">
      <alignment horizontal="left" vertical="center"/>
    </xf>
    <xf numFmtId="3" fontId="12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164" fontId="12" fillId="0" borderId="16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" fillId="7" borderId="22" xfId="0" applyFont="1" applyFill="1" applyBorder="1" applyAlignment="1">
      <alignment/>
    </xf>
    <xf numFmtId="0" fontId="1" fillId="7" borderId="23" xfId="0" applyFont="1" applyFill="1" applyBorder="1" applyAlignment="1">
      <alignment/>
    </xf>
    <xf numFmtId="0" fontId="17" fillId="7" borderId="24" xfId="0" applyFont="1" applyFill="1" applyBorder="1" applyAlignment="1">
      <alignment horizontal="center"/>
    </xf>
    <xf numFmtId="0" fontId="17" fillId="7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/>
    </xf>
    <xf numFmtId="0" fontId="1" fillId="4" borderId="27" xfId="0" applyFont="1" applyFill="1" applyBorder="1" applyAlignment="1">
      <alignment/>
    </xf>
    <xf numFmtId="0" fontId="17" fillId="4" borderId="28" xfId="0" applyFont="1" applyFill="1" applyBorder="1" applyAlignment="1">
      <alignment horizontal="center"/>
    </xf>
    <xf numFmtId="0" fontId="17" fillId="4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17" fillId="0" borderId="31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5" fillId="0" borderId="34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" fillId="4" borderId="36" xfId="0" applyFont="1" applyFill="1" applyBorder="1" applyAlignment="1">
      <alignment/>
    </xf>
    <xf numFmtId="0" fontId="1" fillId="4" borderId="37" xfId="0" applyFont="1" applyFill="1" applyBorder="1" applyAlignment="1">
      <alignment/>
    </xf>
    <xf numFmtId="0" fontId="17" fillId="4" borderId="38" xfId="0" applyFont="1" applyFill="1" applyBorder="1" applyAlignment="1">
      <alignment/>
    </xf>
    <xf numFmtId="0" fontId="1" fillId="4" borderId="39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0" fillId="25" borderId="41" xfId="0" applyFill="1" applyBorder="1" applyAlignment="1">
      <alignment/>
    </xf>
    <xf numFmtId="0" fontId="0" fillId="25" borderId="42" xfId="0" applyFill="1" applyBorder="1" applyAlignment="1">
      <alignment/>
    </xf>
    <xf numFmtId="0" fontId="18" fillId="25" borderId="43" xfId="0" applyFont="1" applyFill="1" applyBorder="1" applyAlignment="1">
      <alignment/>
    </xf>
    <xf numFmtId="0" fontId="18" fillId="25" borderId="44" xfId="0" applyFont="1" applyFill="1" applyBorder="1" applyAlignment="1">
      <alignment horizontal="center"/>
    </xf>
    <xf numFmtId="0" fontId="17" fillId="25" borderId="42" xfId="0" applyFont="1" applyFill="1" applyBorder="1" applyAlignment="1">
      <alignment horizontal="center"/>
    </xf>
    <xf numFmtId="0" fontId="18" fillId="25" borderId="42" xfId="0" applyFont="1" applyFill="1" applyBorder="1" applyAlignment="1">
      <alignment horizontal="center"/>
    </xf>
    <xf numFmtId="0" fontId="17" fillId="25" borderId="45" xfId="0" applyFont="1" applyFill="1" applyBorder="1" applyAlignment="1">
      <alignment horizontal="center"/>
    </xf>
    <xf numFmtId="0" fontId="0" fillId="25" borderId="46" xfId="0" applyFill="1" applyBorder="1" applyAlignment="1">
      <alignment/>
    </xf>
    <xf numFmtId="0" fontId="0" fillId="25" borderId="27" xfId="0" applyFill="1" applyBorder="1" applyAlignment="1">
      <alignment/>
    </xf>
    <xf numFmtId="0" fontId="18" fillId="25" borderId="47" xfId="0" applyFont="1" applyFill="1" applyBorder="1" applyAlignment="1">
      <alignment/>
    </xf>
    <xf numFmtId="0" fontId="18" fillId="25" borderId="24" xfId="0" applyFont="1" applyFill="1" applyBorder="1" applyAlignment="1">
      <alignment horizontal="center"/>
    </xf>
    <xf numFmtId="0" fontId="17" fillId="25" borderId="23" xfId="0" applyFont="1" applyFill="1" applyBorder="1" applyAlignment="1">
      <alignment horizontal="center"/>
    </xf>
    <xf numFmtId="0" fontId="18" fillId="25" borderId="23" xfId="0" applyFont="1" applyFill="1" applyBorder="1" applyAlignment="1">
      <alignment horizontal="center"/>
    </xf>
    <xf numFmtId="0" fontId="17" fillId="25" borderId="25" xfId="0" applyFont="1" applyFill="1" applyBorder="1" applyAlignment="1">
      <alignment horizontal="center"/>
    </xf>
    <xf numFmtId="0" fontId="18" fillId="25" borderId="48" xfId="0" applyFont="1" applyFill="1" applyBorder="1" applyAlignment="1">
      <alignment/>
    </xf>
    <xf numFmtId="0" fontId="18" fillId="25" borderId="28" xfId="0" applyFont="1" applyFill="1" applyBorder="1" applyAlignment="1">
      <alignment horizontal="center"/>
    </xf>
    <xf numFmtId="0" fontId="17" fillId="25" borderId="27" xfId="0" applyFont="1" applyFill="1" applyBorder="1" applyAlignment="1">
      <alignment horizontal="center"/>
    </xf>
    <xf numFmtId="0" fontId="18" fillId="25" borderId="27" xfId="0" applyFont="1" applyFill="1" applyBorder="1" applyAlignment="1">
      <alignment horizontal="center"/>
    </xf>
    <xf numFmtId="0" fontId="17" fillId="25" borderId="29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8" fillId="0" borderId="51" xfId="0" applyFont="1" applyBorder="1" applyAlignment="1">
      <alignment/>
    </xf>
    <xf numFmtId="0" fontId="18" fillId="0" borderId="52" xfId="0" applyFont="1" applyFill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7" fillId="0" borderId="3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54" xfId="0" applyFont="1" applyBorder="1" applyAlignment="1">
      <alignment/>
    </xf>
    <xf numFmtId="0" fontId="18" fillId="0" borderId="55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7" fillId="0" borderId="37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56" xfId="0" applyFont="1" applyBorder="1" applyAlignment="1">
      <alignment/>
    </xf>
    <xf numFmtId="0" fontId="18" fillId="0" borderId="57" xfId="0" applyFont="1" applyFill="1" applyBorder="1" applyAlignment="1">
      <alignment horizontal="center"/>
    </xf>
    <xf numFmtId="0" fontId="0" fillId="0" borderId="58" xfId="0" applyBorder="1" applyAlignment="1">
      <alignment/>
    </xf>
    <xf numFmtId="0" fontId="18" fillId="0" borderId="30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0" fillId="0" borderId="59" xfId="0" applyBorder="1" applyAlignment="1">
      <alignment/>
    </xf>
    <xf numFmtId="0" fontId="18" fillId="0" borderId="31" xfId="0" applyFont="1" applyFill="1" applyBorder="1" applyAlignment="1">
      <alignment horizontal="center"/>
    </xf>
    <xf numFmtId="0" fontId="0" fillId="25" borderId="26" xfId="0" applyFill="1" applyBorder="1" applyAlignment="1">
      <alignment/>
    </xf>
    <xf numFmtId="0" fontId="17" fillId="25" borderId="28" xfId="0" applyFont="1" applyFill="1" applyBorder="1" applyAlignment="1">
      <alignment horizontal="center"/>
    </xf>
    <xf numFmtId="0" fontId="18" fillId="25" borderId="0" xfId="0" applyFont="1" applyFill="1" applyBorder="1" applyAlignment="1">
      <alignment/>
    </xf>
    <xf numFmtId="0" fontId="0" fillId="25" borderId="49" xfId="0" applyFill="1" applyBorder="1" applyAlignment="1">
      <alignment/>
    </xf>
    <xf numFmtId="0" fontId="0" fillId="25" borderId="50" xfId="0" applyFill="1" applyBorder="1" applyAlignment="1">
      <alignment/>
    </xf>
    <xf numFmtId="0" fontId="18" fillId="25" borderId="56" xfId="0" applyFont="1" applyFill="1" applyBorder="1" applyAlignment="1">
      <alignment/>
    </xf>
    <xf numFmtId="0" fontId="18" fillId="25" borderId="52" xfId="0" applyFont="1" applyFill="1" applyBorder="1" applyAlignment="1">
      <alignment horizontal="center"/>
    </xf>
    <xf numFmtId="0" fontId="17" fillId="25" borderId="50" xfId="0" applyFont="1" applyFill="1" applyBorder="1" applyAlignment="1">
      <alignment horizontal="center"/>
    </xf>
    <xf numFmtId="0" fontId="18" fillId="25" borderId="50" xfId="0" applyFont="1" applyFill="1" applyBorder="1" applyAlignment="1">
      <alignment horizontal="center"/>
    </xf>
    <xf numFmtId="0" fontId="17" fillId="25" borderId="53" xfId="0" applyFont="1" applyFill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" fillId="7" borderId="36" xfId="0" applyFont="1" applyFill="1" applyBorder="1" applyAlignment="1">
      <alignment/>
    </xf>
    <xf numFmtId="0" fontId="1" fillId="7" borderId="37" xfId="0" applyFont="1" applyFill="1" applyBorder="1" applyAlignment="1">
      <alignment/>
    </xf>
    <xf numFmtId="0" fontId="1" fillId="7" borderId="37" xfId="0" applyFont="1" applyFill="1" applyBorder="1" applyAlignment="1">
      <alignment horizontal="center"/>
    </xf>
    <xf numFmtId="0" fontId="1" fillId="7" borderId="40" xfId="0" applyFont="1" applyFill="1" applyBorder="1" applyAlignment="1">
      <alignment horizontal="center"/>
    </xf>
    <xf numFmtId="0" fontId="18" fillId="4" borderId="26" xfId="0" applyFont="1" applyFill="1" applyBorder="1" applyAlignment="1">
      <alignment/>
    </xf>
    <xf numFmtId="0" fontId="0" fillId="4" borderId="27" xfId="0" applyFill="1" applyBorder="1" applyAlignment="1">
      <alignment/>
    </xf>
    <xf numFmtId="0" fontId="18" fillId="4" borderId="60" xfId="0" applyFont="1" applyFill="1" applyBorder="1" applyAlignment="1">
      <alignment horizontal="left"/>
    </xf>
    <xf numFmtId="0" fontId="15" fillId="4" borderId="28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25" borderId="61" xfId="0" applyFont="1" applyFill="1" applyBorder="1" applyAlignment="1">
      <alignment horizontal="left"/>
    </xf>
    <xf numFmtId="0" fontId="17" fillId="25" borderId="24" xfId="0" applyFont="1" applyFill="1" applyBorder="1" applyAlignment="1">
      <alignment horizontal="center"/>
    </xf>
    <xf numFmtId="0" fontId="17" fillId="25" borderId="2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8" fillId="25" borderId="60" xfId="0" applyFont="1" applyFill="1" applyBorder="1" applyAlignment="1">
      <alignment/>
    </xf>
    <xf numFmtId="0" fontId="17" fillId="25" borderId="27" xfId="0" applyFont="1" applyFill="1" applyBorder="1" applyAlignment="1">
      <alignment horizontal="center"/>
    </xf>
    <xf numFmtId="0" fontId="17" fillId="25" borderId="29" xfId="0" applyFont="1" applyFill="1" applyBorder="1" applyAlignment="1">
      <alignment horizontal="center"/>
    </xf>
    <xf numFmtId="0" fontId="0" fillId="0" borderId="62" xfId="0" applyBorder="1" applyAlignment="1">
      <alignment/>
    </xf>
    <xf numFmtId="0" fontId="18" fillId="0" borderId="63" xfId="0" applyFont="1" applyBorder="1" applyAlignment="1">
      <alignment/>
    </xf>
    <xf numFmtId="0" fontId="17" fillId="0" borderId="50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64" xfId="0" applyFont="1" applyBorder="1" applyAlignment="1">
      <alignment/>
    </xf>
    <xf numFmtId="0" fontId="17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65" xfId="0" applyFont="1" applyBorder="1" applyAlignment="1">
      <alignment/>
    </xf>
    <xf numFmtId="0" fontId="17" fillId="0" borderId="30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66" xfId="0" applyFont="1" applyBorder="1" applyAlignment="1">
      <alignment/>
    </xf>
    <xf numFmtId="0" fontId="18" fillId="0" borderId="42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18" fillId="0" borderId="67" xfId="0" applyFont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0" fillId="25" borderId="59" xfId="0" applyFill="1" applyBorder="1" applyAlignment="1">
      <alignment/>
    </xf>
    <xf numFmtId="0" fontId="18" fillId="25" borderId="66" xfId="0" applyFont="1" applyFill="1" applyBorder="1" applyAlignment="1">
      <alignment/>
    </xf>
    <xf numFmtId="0" fontId="17" fillId="25" borderId="31" xfId="0" applyFont="1" applyFill="1" applyBorder="1" applyAlignment="1">
      <alignment horizontal="center"/>
    </xf>
    <xf numFmtId="0" fontId="17" fillId="25" borderId="37" xfId="0" applyFont="1" applyFill="1" applyBorder="1" applyAlignment="1">
      <alignment horizontal="center"/>
    </xf>
    <xf numFmtId="0" fontId="17" fillId="25" borderId="32" xfId="0" applyFont="1" applyFill="1" applyBorder="1" applyAlignment="1">
      <alignment horizontal="center"/>
    </xf>
    <xf numFmtId="0" fontId="17" fillId="25" borderId="20" xfId="0" applyFont="1" applyFill="1" applyBorder="1" applyAlignment="1">
      <alignment horizontal="center"/>
    </xf>
    <xf numFmtId="0" fontId="17" fillId="25" borderId="19" xfId="0" applyFont="1" applyFill="1" applyBorder="1" applyAlignment="1">
      <alignment horizontal="center"/>
    </xf>
    <xf numFmtId="0" fontId="17" fillId="25" borderId="21" xfId="0" applyFont="1" applyFill="1" applyBorder="1" applyAlignment="1">
      <alignment horizontal="center"/>
    </xf>
    <xf numFmtId="0" fontId="0" fillId="25" borderId="15" xfId="0" applyFill="1" applyBorder="1" applyAlignment="1">
      <alignment/>
    </xf>
    <xf numFmtId="0" fontId="0" fillId="25" borderId="30" xfId="0" applyFill="1" applyBorder="1" applyAlignment="1">
      <alignment/>
    </xf>
    <xf numFmtId="0" fontId="18" fillId="25" borderId="65" xfId="0" applyFont="1" applyFill="1" applyBorder="1" applyAlignment="1">
      <alignment/>
    </xf>
    <xf numFmtId="0" fontId="18" fillId="4" borderId="27" xfId="0" applyFont="1" applyFill="1" applyBorder="1" applyAlignment="1">
      <alignment/>
    </xf>
    <xf numFmtId="0" fontId="19" fillId="4" borderId="27" xfId="0" applyFont="1" applyFill="1" applyBorder="1" applyAlignment="1">
      <alignment/>
    </xf>
    <xf numFmtId="0" fontId="1" fillId="4" borderId="2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8" fillId="25" borderId="61" xfId="0" applyFont="1" applyFill="1" applyBorder="1" applyAlignment="1">
      <alignment/>
    </xf>
    <xf numFmtId="0" fontId="1" fillId="25" borderId="24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8" fillId="0" borderId="69" xfId="0" applyFont="1" applyBorder="1" applyAlignment="1">
      <alignment/>
    </xf>
    <xf numFmtId="0" fontId="17" fillId="0" borderId="52" xfId="0" applyFont="1" applyFill="1" applyBorder="1" applyAlignment="1">
      <alignment horizontal="center"/>
    </xf>
    <xf numFmtId="0" fontId="18" fillId="0" borderId="42" xfId="0" applyFont="1" applyBorder="1" applyAlignment="1">
      <alignment/>
    </xf>
    <xf numFmtId="0" fontId="17" fillId="0" borderId="44" xfId="0" applyFont="1" applyFill="1" applyBorder="1" applyAlignment="1">
      <alignment horizontal="center"/>
    </xf>
    <xf numFmtId="0" fontId="18" fillId="25" borderId="27" xfId="0" applyFont="1" applyFill="1" applyBorder="1" applyAlignment="1">
      <alignment/>
    </xf>
    <xf numFmtId="0" fontId="17" fillId="25" borderId="28" xfId="0" applyFont="1" applyFill="1" applyBorder="1" applyAlignment="1">
      <alignment horizontal="center"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18" fillId="25" borderId="23" xfId="0" applyFont="1" applyFill="1" applyBorder="1" applyAlignment="1">
      <alignment/>
    </xf>
    <xf numFmtId="0" fontId="17" fillId="25" borderId="23" xfId="0" applyFont="1" applyFill="1" applyBorder="1" applyAlignment="1">
      <alignment horizontal="center"/>
    </xf>
    <xf numFmtId="0" fontId="18" fillId="4" borderId="28" xfId="0" applyFont="1" applyFill="1" applyBorder="1" applyAlignment="1">
      <alignment/>
    </xf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0" fillId="0" borderId="70" xfId="0" applyBorder="1" applyAlignment="1">
      <alignment/>
    </xf>
    <xf numFmtId="0" fontId="0" fillId="0" borderId="37" xfId="0" applyBorder="1" applyAlignment="1">
      <alignment/>
    </xf>
    <xf numFmtId="0" fontId="18" fillId="0" borderId="37" xfId="0" applyFont="1" applyBorder="1" applyAlignment="1">
      <alignment/>
    </xf>
    <xf numFmtId="0" fontId="17" fillId="0" borderId="39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0" fillId="25" borderId="28" xfId="0" applyFill="1" applyBorder="1" applyAlignment="1">
      <alignment/>
    </xf>
    <xf numFmtId="0" fontId="0" fillId="25" borderId="31" xfId="0" applyFill="1" applyBorder="1" applyAlignment="1">
      <alignment/>
    </xf>
    <xf numFmtId="0" fontId="18" fillId="25" borderId="30" xfId="0" applyFont="1" applyFill="1" applyBorder="1" applyAlignment="1">
      <alignment/>
    </xf>
    <xf numFmtId="0" fontId="17" fillId="25" borderId="30" xfId="0" applyFont="1" applyFill="1" applyBorder="1" applyAlignment="1">
      <alignment horizontal="center"/>
    </xf>
    <xf numFmtId="0" fontId="18" fillId="0" borderId="71" xfId="0" applyFont="1" applyBorder="1" applyAlignment="1">
      <alignment/>
    </xf>
    <xf numFmtId="0" fontId="18" fillId="25" borderId="31" xfId="0" applyFont="1" applyFill="1" applyBorder="1" applyAlignment="1">
      <alignment horizontal="center"/>
    </xf>
    <xf numFmtId="0" fontId="0" fillId="10" borderId="26" xfId="0" applyFill="1" applyBorder="1" applyAlignment="1">
      <alignment/>
    </xf>
    <xf numFmtId="0" fontId="0" fillId="10" borderId="27" xfId="0" applyFill="1" applyBorder="1" applyAlignment="1">
      <alignment/>
    </xf>
    <xf numFmtId="0" fontId="1" fillId="10" borderId="48" xfId="0" applyFont="1" applyFill="1" applyBorder="1" applyAlignment="1">
      <alignment/>
    </xf>
    <xf numFmtId="0" fontId="1" fillId="10" borderId="27" xfId="0" applyFont="1" applyFill="1" applyBorder="1" applyAlignment="1">
      <alignment horizontal="center"/>
    </xf>
    <xf numFmtId="0" fontId="15" fillId="10" borderId="28" xfId="0" applyFont="1" applyFill="1" applyBorder="1" applyAlignment="1">
      <alignment horizontal="center"/>
    </xf>
    <xf numFmtId="0" fontId="1" fillId="10" borderId="29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51" xfId="0" applyBorder="1" applyAlignment="1">
      <alignment/>
    </xf>
    <xf numFmtId="0" fontId="18" fillId="0" borderId="0" xfId="0" applyFont="1" applyFill="1" applyBorder="1" applyAlignment="1">
      <alignment/>
    </xf>
    <xf numFmtId="0" fontId="0" fillId="0" borderId="54" xfId="0" applyBorder="1" applyAlignment="1">
      <alignment/>
    </xf>
    <xf numFmtId="0" fontId="18" fillId="0" borderId="55" xfId="0" applyFont="1" applyBorder="1" applyAlignment="1">
      <alignment horizontal="center"/>
    </xf>
    <xf numFmtId="0" fontId="0" fillId="7" borderId="26" xfId="0" applyFill="1" applyBorder="1" applyAlignment="1">
      <alignment/>
    </xf>
    <xf numFmtId="0" fontId="0" fillId="7" borderId="27" xfId="0" applyFill="1" applyBorder="1" applyAlignment="1">
      <alignment/>
    </xf>
    <xf numFmtId="0" fontId="1" fillId="7" borderId="60" xfId="0" applyFont="1" applyFill="1" applyBorder="1" applyAlignment="1">
      <alignment/>
    </xf>
    <xf numFmtId="0" fontId="1" fillId="7" borderId="60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5" fillId="7" borderId="27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6" fillId="0" borderId="21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8" fillId="0" borderId="22" xfId="0" applyFont="1" applyBorder="1" applyAlignment="1">
      <alignment/>
    </xf>
    <xf numFmtId="0" fontId="16" fillId="0" borderId="25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8" fillId="0" borderId="46" xfId="0" applyFont="1" applyBorder="1" applyAlignment="1">
      <alignment/>
    </xf>
    <xf numFmtId="0" fontId="16" fillId="0" borderId="48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7" fillId="3" borderId="72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7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8" fillId="25" borderId="46" xfId="0" applyFont="1" applyFill="1" applyBorder="1" applyAlignment="1">
      <alignment/>
    </xf>
    <xf numFmtId="0" fontId="16" fillId="25" borderId="48" xfId="0" applyFont="1" applyFill="1" applyBorder="1" applyAlignment="1">
      <alignment/>
    </xf>
    <xf numFmtId="0" fontId="20" fillId="25" borderId="26" xfId="0" applyFont="1" applyFill="1" applyBorder="1" applyAlignment="1">
      <alignment horizontal="left"/>
    </xf>
    <xf numFmtId="0" fontId="17" fillId="25" borderId="26" xfId="0" applyFont="1" applyFill="1" applyBorder="1" applyAlignment="1">
      <alignment horizontal="center"/>
    </xf>
    <xf numFmtId="0" fontId="20" fillId="25" borderId="26" xfId="0" applyFont="1" applyFill="1" applyBorder="1" applyAlignment="1">
      <alignment horizontal="center"/>
    </xf>
    <xf numFmtId="0" fontId="20" fillId="25" borderId="27" xfId="0" applyFont="1" applyFill="1" applyBorder="1" applyAlignment="1">
      <alignment horizontal="center"/>
    </xf>
    <xf numFmtId="0" fontId="20" fillId="25" borderId="28" xfId="0" applyFont="1" applyFill="1" applyBorder="1" applyAlignment="1">
      <alignment horizontal="center"/>
    </xf>
    <xf numFmtId="0" fontId="20" fillId="25" borderId="29" xfId="0" applyFont="1" applyFill="1" applyBorder="1" applyAlignment="1">
      <alignment horizontal="center"/>
    </xf>
    <xf numFmtId="0" fontId="18" fillId="28" borderId="46" xfId="0" applyFont="1" applyFill="1" applyBorder="1" applyAlignment="1">
      <alignment/>
    </xf>
    <xf numFmtId="0" fontId="16" fillId="28" borderId="48" xfId="0" applyFont="1" applyFill="1" applyBorder="1" applyAlignment="1">
      <alignment/>
    </xf>
    <xf numFmtId="0" fontId="20" fillId="28" borderId="26" xfId="0" applyFont="1" applyFill="1" applyBorder="1" applyAlignment="1">
      <alignment horizontal="left"/>
    </xf>
    <xf numFmtId="0" fontId="17" fillId="28" borderId="26" xfId="0" applyFont="1" applyFill="1" applyBorder="1" applyAlignment="1">
      <alignment horizontal="center"/>
    </xf>
    <xf numFmtId="0" fontId="20" fillId="28" borderId="26" xfId="0" applyFont="1" applyFill="1" applyBorder="1" applyAlignment="1">
      <alignment horizontal="center"/>
    </xf>
    <xf numFmtId="0" fontId="20" fillId="28" borderId="30" xfId="0" applyFont="1" applyFill="1" applyBorder="1" applyAlignment="1">
      <alignment horizontal="center"/>
    </xf>
    <xf numFmtId="0" fontId="20" fillId="28" borderId="31" xfId="0" applyFont="1" applyFill="1" applyBorder="1" applyAlignment="1">
      <alignment horizontal="center"/>
    </xf>
    <xf numFmtId="0" fontId="20" fillId="28" borderId="32" xfId="0" applyFont="1" applyFill="1" applyBorder="1" applyAlignment="1">
      <alignment horizontal="center"/>
    </xf>
    <xf numFmtId="0" fontId="18" fillId="7" borderId="46" xfId="0" applyFont="1" applyFill="1" applyBorder="1" applyAlignment="1">
      <alignment/>
    </xf>
    <xf numFmtId="0" fontId="19" fillId="7" borderId="48" xfId="0" applyFont="1" applyFill="1" applyBorder="1" applyAlignment="1">
      <alignment/>
    </xf>
    <xf numFmtId="0" fontId="15" fillId="7" borderId="26" xfId="0" applyFont="1" applyFill="1" applyBorder="1" applyAlignment="1">
      <alignment horizontal="left"/>
    </xf>
    <xf numFmtId="0" fontId="18" fillId="7" borderId="26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6" fillId="0" borderId="26" xfId="0" applyFont="1" applyBorder="1" applyAlignment="1">
      <alignment horizontal="left"/>
    </xf>
    <xf numFmtId="0" fontId="18" fillId="0" borderId="26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8" fillId="17" borderId="46" xfId="0" applyFont="1" applyFill="1" applyBorder="1" applyAlignment="1">
      <alignment/>
    </xf>
    <xf numFmtId="0" fontId="19" fillId="17" borderId="48" xfId="0" applyFont="1" applyFill="1" applyBorder="1" applyAlignment="1">
      <alignment/>
    </xf>
    <xf numFmtId="0" fontId="1" fillId="17" borderId="26" xfId="0" applyFont="1" applyFill="1" applyBorder="1" applyAlignment="1">
      <alignment/>
    </xf>
    <xf numFmtId="0" fontId="17" fillId="17" borderId="26" xfId="0" applyFont="1" applyFill="1" applyBorder="1" applyAlignment="1">
      <alignment horizontal="center"/>
    </xf>
    <xf numFmtId="0" fontId="1" fillId="17" borderId="26" xfId="0" applyFont="1" applyFill="1" applyBorder="1" applyAlignment="1">
      <alignment horizontal="center"/>
    </xf>
    <xf numFmtId="0" fontId="1" fillId="17" borderId="27" xfId="0" applyFont="1" applyFill="1" applyBorder="1" applyAlignment="1">
      <alignment horizontal="center"/>
    </xf>
    <xf numFmtId="0" fontId="1" fillId="17" borderId="28" xfId="0" applyFont="1" applyFill="1" applyBorder="1" applyAlignment="1">
      <alignment horizontal="center"/>
    </xf>
    <xf numFmtId="0" fontId="1" fillId="17" borderId="29" xfId="0" applyFont="1" applyFill="1" applyBorder="1" applyAlignment="1">
      <alignment horizontal="center"/>
    </xf>
    <xf numFmtId="0" fontId="18" fillId="17" borderId="49" xfId="0" applyFont="1" applyFill="1" applyBorder="1" applyAlignment="1">
      <alignment/>
    </xf>
    <xf numFmtId="0" fontId="19" fillId="17" borderId="51" xfId="0" applyFont="1" applyFill="1" applyBorder="1" applyAlignment="1">
      <alignment/>
    </xf>
    <xf numFmtId="0" fontId="16" fillId="17" borderId="62" xfId="0" applyFont="1" applyFill="1" applyBorder="1" applyAlignment="1">
      <alignment/>
    </xf>
    <xf numFmtId="0" fontId="18" fillId="17" borderId="62" xfId="0" applyFont="1" applyFill="1" applyBorder="1" applyAlignment="1">
      <alignment horizontal="center"/>
    </xf>
    <xf numFmtId="0" fontId="0" fillId="17" borderId="62" xfId="0" applyFill="1" applyBorder="1" applyAlignment="1">
      <alignment horizontal="center"/>
    </xf>
    <xf numFmtId="0" fontId="0" fillId="17" borderId="50" xfId="0" applyFill="1" applyBorder="1" applyAlignment="1">
      <alignment horizontal="center"/>
    </xf>
    <xf numFmtId="0" fontId="18" fillId="17" borderId="33" xfId="0" applyFont="1" applyFill="1" applyBorder="1" applyAlignment="1">
      <alignment/>
    </xf>
    <xf numFmtId="0" fontId="16" fillId="17" borderId="55" xfId="0" applyFont="1" applyFill="1" applyBorder="1" applyAlignment="1">
      <alignment/>
    </xf>
    <xf numFmtId="0" fontId="0" fillId="17" borderId="58" xfId="0" applyFill="1" applyBorder="1" applyAlignment="1">
      <alignment/>
    </xf>
    <xf numFmtId="0" fontId="18" fillId="17" borderId="58" xfId="0" applyFont="1" applyFill="1" applyBorder="1" applyAlignment="1">
      <alignment horizontal="center"/>
    </xf>
    <xf numFmtId="0" fontId="15" fillId="17" borderId="58" xfId="0" applyFont="1" applyFill="1" applyBorder="1" applyAlignment="1">
      <alignment horizontal="center"/>
    </xf>
    <xf numFmtId="0" fontId="15" fillId="17" borderId="34" xfId="0" applyFont="1" applyFill="1" applyBorder="1" applyAlignment="1">
      <alignment horizontal="center"/>
    </xf>
    <xf numFmtId="0" fontId="16" fillId="17" borderId="0" xfId="0" applyFont="1" applyFill="1" applyBorder="1" applyAlignment="1">
      <alignment/>
    </xf>
    <xf numFmtId="0" fontId="0" fillId="17" borderId="15" xfId="0" applyFill="1" applyBorder="1" applyAlignment="1">
      <alignment/>
    </xf>
    <xf numFmtId="0" fontId="18" fillId="17" borderId="15" xfId="0" applyFont="1" applyFill="1" applyBorder="1" applyAlignment="1">
      <alignment horizontal="center"/>
    </xf>
    <xf numFmtId="0" fontId="16" fillId="17" borderId="54" xfId="0" applyFont="1" applyFill="1" applyBorder="1" applyAlignment="1">
      <alignment/>
    </xf>
    <xf numFmtId="0" fontId="16" fillId="17" borderId="58" xfId="0" applyFont="1" applyFill="1" applyBorder="1" applyAlignment="1">
      <alignment/>
    </xf>
    <xf numFmtId="0" fontId="18" fillId="17" borderId="72" xfId="0" applyFont="1" applyFill="1" applyBorder="1" applyAlignment="1">
      <alignment/>
    </xf>
    <xf numFmtId="0" fontId="15" fillId="17" borderId="15" xfId="0" applyFont="1" applyFill="1" applyBorder="1" applyAlignment="1">
      <alignment horizontal="center"/>
    </xf>
    <xf numFmtId="0" fontId="15" fillId="17" borderId="30" xfId="0" applyFont="1" applyFill="1" applyBorder="1" applyAlignment="1">
      <alignment horizontal="center"/>
    </xf>
    <xf numFmtId="0" fontId="15" fillId="17" borderId="37" xfId="0" applyFont="1" applyFill="1" applyBorder="1" applyAlignment="1">
      <alignment horizontal="center"/>
    </xf>
    <xf numFmtId="0" fontId="1" fillId="7" borderId="26" xfId="0" applyFont="1" applyFill="1" applyBorder="1" applyAlignment="1">
      <alignment/>
    </xf>
    <xf numFmtId="0" fontId="17" fillId="7" borderId="26" xfId="0" applyFont="1" applyFill="1" applyBorder="1" applyAlignment="1">
      <alignment horizontal="center"/>
    </xf>
    <xf numFmtId="0" fontId="19" fillId="28" borderId="48" xfId="0" applyFont="1" applyFill="1" applyBorder="1" applyAlignment="1">
      <alignment/>
    </xf>
    <xf numFmtId="0" fontId="1" fillId="28" borderId="26" xfId="0" applyFont="1" applyFill="1" applyBorder="1" applyAlignment="1">
      <alignment/>
    </xf>
    <xf numFmtId="0" fontId="1" fillId="28" borderId="26" xfId="0" applyFont="1" applyFill="1" applyBorder="1" applyAlignment="1">
      <alignment horizontal="center"/>
    </xf>
    <xf numFmtId="0" fontId="1" fillId="28" borderId="27" xfId="0" applyFont="1" applyFill="1" applyBorder="1" applyAlignment="1">
      <alignment horizontal="center"/>
    </xf>
    <xf numFmtId="0" fontId="1" fillId="28" borderId="28" xfId="0" applyFont="1" applyFill="1" applyBorder="1" applyAlignment="1">
      <alignment horizontal="center"/>
    </xf>
    <xf numFmtId="0" fontId="1" fillId="28" borderId="29" xfId="0" applyFont="1" applyFill="1" applyBorder="1" applyAlignment="1">
      <alignment horizontal="center"/>
    </xf>
    <xf numFmtId="0" fontId="18" fillId="0" borderId="73" xfId="0" applyFont="1" applyBorder="1" applyAlignment="1">
      <alignment/>
    </xf>
    <xf numFmtId="0" fontId="19" fillId="0" borderId="56" xfId="0" applyFont="1" applyBorder="1" applyAlignment="1">
      <alignment/>
    </xf>
    <xf numFmtId="0" fontId="16" fillId="0" borderId="74" xfId="0" applyFont="1" applyBorder="1" applyAlignment="1">
      <alignment/>
    </xf>
    <xf numFmtId="0" fontId="18" fillId="0" borderId="74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8" fillId="0" borderId="33" xfId="0" applyFont="1" applyBorder="1" applyAlignment="1">
      <alignment/>
    </xf>
    <xf numFmtId="0" fontId="19" fillId="0" borderId="54" xfId="0" applyFont="1" applyBorder="1" applyAlignment="1">
      <alignment/>
    </xf>
    <xf numFmtId="0" fontId="21" fillId="0" borderId="58" xfId="0" applyFont="1" applyBorder="1" applyAlignment="1">
      <alignment/>
    </xf>
    <xf numFmtId="0" fontId="22" fillId="0" borderId="58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18" fillId="0" borderId="75" xfId="0" applyFont="1" applyBorder="1" applyAlignment="1">
      <alignment/>
    </xf>
    <xf numFmtId="0" fontId="19" fillId="0" borderId="47" xfId="0" applyFont="1" applyBorder="1" applyAlignment="1">
      <alignment/>
    </xf>
    <xf numFmtId="0" fontId="21" fillId="0" borderId="22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18" fillId="28" borderId="75" xfId="0" applyFont="1" applyFill="1" applyBorder="1" applyAlignment="1">
      <alignment/>
    </xf>
    <xf numFmtId="0" fontId="19" fillId="28" borderId="47" xfId="0" applyFont="1" applyFill="1" applyBorder="1" applyAlignment="1">
      <alignment/>
    </xf>
    <xf numFmtId="0" fontId="15" fillId="28" borderId="22" xfId="0" applyFont="1" applyFill="1" applyBorder="1" applyAlignment="1">
      <alignment/>
    </xf>
    <xf numFmtId="0" fontId="22" fillId="28" borderId="22" xfId="0" applyFont="1" applyFill="1" applyBorder="1" applyAlignment="1">
      <alignment horizontal="center"/>
    </xf>
    <xf numFmtId="0" fontId="21" fillId="28" borderId="22" xfId="0" applyFont="1" applyFill="1" applyBorder="1" applyAlignment="1">
      <alignment horizontal="center"/>
    </xf>
    <xf numFmtId="0" fontId="21" fillId="28" borderId="23" xfId="0" applyFont="1" applyFill="1" applyBorder="1" applyAlignment="1">
      <alignment horizontal="center"/>
    </xf>
    <xf numFmtId="0" fontId="21" fillId="28" borderId="24" xfId="0" applyFont="1" applyFill="1" applyBorder="1" applyAlignment="1">
      <alignment horizontal="center"/>
    </xf>
    <xf numFmtId="0" fontId="21" fillId="28" borderId="29" xfId="0" applyFont="1" applyFill="1" applyBorder="1" applyAlignment="1">
      <alignment horizontal="center"/>
    </xf>
    <xf numFmtId="0" fontId="21" fillId="28" borderId="22" xfId="0" applyFont="1" applyFill="1" applyBorder="1" applyAlignment="1">
      <alignment/>
    </xf>
    <xf numFmtId="0" fontId="22" fillId="28" borderId="22" xfId="0" applyFont="1" applyFill="1" applyBorder="1" applyAlignment="1">
      <alignment horizontal="center"/>
    </xf>
    <xf numFmtId="0" fontId="18" fillId="0" borderId="75" xfId="0" applyFont="1" applyFill="1" applyBorder="1" applyAlignment="1">
      <alignment/>
    </xf>
    <xf numFmtId="0" fontId="19" fillId="0" borderId="47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2" fillId="0" borderId="22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7" fillId="28" borderId="46" xfId="0" applyFont="1" applyFill="1" applyBorder="1" applyAlignment="1">
      <alignment/>
    </xf>
    <xf numFmtId="0" fontId="21" fillId="28" borderId="26" xfId="0" applyFont="1" applyFill="1" applyBorder="1" applyAlignment="1">
      <alignment/>
    </xf>
    <xf numFmtId="0" fontId="22" fillId="28" borderId="26" xfId="0" applyFont="1" applyFill="1" applyBorder="1" applyAlignment="1">
      <alignment horizontal="center"/>
    </xf>
    <xf numFmtId="0" fontId="21" fillId="28" borderId="26" xfId="0" applyFont="1" applyFill="1" applyBorder="1" applyAlignment="1">
      <alignment horizontal="center"/>
    </xf>
    <xf numFmtId="0" fontId="21" fillId="28" borderId="27" xfId="0" applyFont="1" applyFill="1" applyBorder="1" applyAlignment="1">
      <alignment horizontal="center"/>
    </xf>
    <xf numFmtId="0" fontId="21" fillId="28" borderId="28" xfId="0" applyFont="1" applyFill="1" applyBorder="1" applyAlignment="1">
      <alignment horizontal="center"/>
    </xf>
    <xf numFmtId="0" fontId="17" fillId="0" borderId="73" xfId="0" applyFont="1" applyFill="1" applyBorder="1" applyAlignment="1">
      <alignment/>
    </xf>
    <xf numFmtId="0" fontId="19" fillId="0" borderId="56" xfId="0" applyFont="1" applyFill="1" applyBorder="1" applyAlignment="1">
      <alignment/>
    </xf>
    <xf numFmtId="0" fontId="21" fillId="0" borderId="74" xfId="0" applyFont="1" applyFill="1" applyBorder="1" applyAlignment="1">
      <alignment/>
    </xf>
    <xf numFmtId="0" fontId="22" fillId="0" borderId="74" xfId="0" applyFont="1" applyFill="1" applyBorder="1" applyAlignment="1">
      <alignment horizontal="center"/>
    </xf>
    <xf numFmtId="0" fontId="21" fillId="0" borderId="74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17" fillId="0" borderId="33" xfId="0" applyFont="1" applyFill="1" applyBorder="1" applyAlignment="1">
      <alignment/>
    </xf>
    <xf numFmtId="0" fontId="19" fillId="0" borderId="54" xfId="0" applyFont="1" applyFill="1" applyBorder="1" applyAlignment="1">
      <alignment/>
    </xf>
    <xf numFmtId="0" fontId="21" fillId="0" borderId="58" xfId="0" applyFont="1" applyFill="1" applyBorder="1" applyAlignment="1">
      <alignment/>
    </xf>
    <xf numFmtId="0" fontId="22" fillId="0" borderId="58" xfId="0" applyFont="1" applyFill="1" applyBorder="1" applyAlignment="1">
      <alignment horizontal="center"/>
    </xf>
    <xf numFmtId="0" fontId="21" fillId="0" borderId="58" xfId="0" applyFont="1" applyFill="1" applyBorder="1" applyAlignment="1">
      <alignment horizontal="center"/>
    </xf>
    <xf numFmtId="0" fontId="17" fillId="0" borderId="75" xfId="0" applyFont="1" applyFill="1" applyBorder="1" applyAlignment="1">
      <alignment/>
    </xf>
    <xf numFmtId="0" fontId="22" fillId="0" borderId="22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17" fillId="28" borderId="22" xfId="0" applyFont="1" applyFill="1" applyBorder="1" applyAlignment="1">
      <alignment/>
    </xf>
    <xf numFmtId="0" fontId="19" fillId="28" borderId="26" xfId="0" applyFont="1" applyFill="1" applyBorder="1" applyAlignment="1">
      <alignment/>
    </xf>
    <xf numFmtId="0" fontId="16" fillId="28" borderId="26" xfId="0" applyFont="1" applyFill="1" applyBorder="1" applyAlignment="1">
      <alignment/>
    </xf>
    <xf numFmtId="0" fontId="18" fillId="28" borderId="26" xfId="0" applyFont="1" applyFill="1" applyBorder="1" applyAlignment="1">
      <alignment horizontal="center"/>
    </xf>
    <xf numFmtId="0" fontId="15" fillId="28" borderId="26" xfId="0" applyFont="1" applyFill="1" applyBorder="1" applyAlignment="1">
      <alignment horizontal="center"/>
    </xf>
    <xf numFmtId="0" fontId="15" fillId="28" borderId="27" xfId="0" applyFont="1" applyFill="1" applyBorder="1" applyAlignment="1">
      <alignment horizontal="center"/>
    </xf>
    <xf numFmtId="0" fontId="15" fillId="28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16" fillId="0" borderId="11" xfId="0" applyFont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13" xfId="0" applyFont="1" applyFill="1" applyBorder="1" applyAlignment="1">
      <alignment horizontal="center"/>
    </xf>
    <xf numFmtId="0" fontId="18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7" fillId="3" borderId="26" xfId="0" applyFont="1" applyFill="1" applyBorder="1" applyAlignment="1">
      <alignment horizontal="center"/>
    </xf>
    <xf numFmtId="0" fontId="19" fillId="3" borderId="26" xfId="0" applyFont="1" applyFill="1" applyBorder="1" applyAlignment="1">
      <alignment/>
    </xf>
    <xf numFmtId="0" fontId="17" fillId="3" borderId="26" xfId="0" applyFont="1" applyFill="1" applyBorder="1" applyAlignment="1">
      <alignment horizontal="center"/>
    </xf>
    <xf numFmtId="0" fontId="20" fillId="3" borderId="26" xfId="0" applyFont="1" applyFill="1" applyBorder="1" applyAlignment="1">
      <alignment horizontal="center"/>
    </xf>
    <xf numFmtId="0" fontId="20" fillId="3" borderId="76" xfId="0" applyFont="1" applyFill="1" applyBorder="1" applyAlignment="1">
      <alignment horizontal="center"/>
    </xf>
    <xf numFmtId="0" fontId="18" fillId="7" borderId="15" xfId="0" applyFont="1" applyFill="1" applyBorder="1" applyAlignment="1">
      <alignment/>
    </xf>
    <xf numFmtId="0" fontId="19" fillId="7" borderId="76" xfId="0" applyFont="1" applyFill="1" applyBorder="1" applyAlignment="1">
      <alignment/>
    </xf>
    <xf numFmtId="0" fontId="20" fillId="7" borderId="18" xfId="0" applyFont="1" applyFill="1" applyBorder="1" applyAlignment="1">
      <alignment/>
    </xf>
    <xf numFmtId="0" fontId="17" fillId="7" borderId="18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7" borderId="76" xfId="0" applyFont="1" applyFill="1" applyBorder="1" applyAlignment="1">
      <alignment horizontal="center"/>
    </xf>
    <xf numFmtId="0" fontId="19" fillId="4" borderId="26" xfId="0" applyFont="1" applyFill="1" applyBorder="1" applyAlignment="1">
      <alignment/>
    </xf>
    <xf numFmtId="0" fontId="1" fillId="4" borderId="26" xfId="0" applyFont="1" applyFill="1" applyBorder="1" applyAlignment="1">
      <alignment/>
    </xf>
    <xf numFmtId="0" fontId="17" fillId="4" borderId="26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76" xfId="0" applyFont="1" applyFill="1" applyBorder="1" applyAlignment="1">
      <alignment horizontal="center"/>
    </xf>
    <xf numFmtId="0" fontId="19" fillId="17" borderId="26" xfId="0" applyFont="1" applyFill="1" applyBorder="1" applyAlignment="1">
      <alignment/>
    </xf>
    <xf numFmtId="0" fontId="1" fillId="17" borderId="26" xfId="0" applyFont="1" applyFill="1" applyBorder="1" applyAlignment="1">
      <alignment horizontal="center"/>
    </xf>
    <xf numFmtId="0" fontId="1" fillId="17" borderId="76" xfId="0" applyFont="1" applyFill="1" applyBorder="1" applyAlignment="1">
      <alignment horizontal="center"/>
    </xf>
    <xf numFmtId="0" fontId="16" fillId="0" borderId="62" xfId="0" applyFont="1" applyBorder="1" applyAlignment="1">
      <alignment/>
    </xf>
    <xf numFmtId="0" fontId="16" fillId="17" borderId="15" xfId="0" applyFont="1" applyFill="1" applyBorder="1" applyAlignment="1">
      <alignment/>
    </xf>
    <xf numFmtId="0" fontId="16" fillId="17" borderId="15" xfId="0" applyFont="1" applyFill="1" applyBorder="1" applyAlignment="1">
      <alignment/>
    </xf>
    <xf numFmtId="0" fontId="0" fillId="17" borderId="14" xfId="0" applyFill="1" applyBorder="1" applyAlignment="1">
      <alignment horizontal="center"/>
    </xf>
    <xf numFmtId="0" fontId="18" fillId="0" borderId="58" xfId="0" applyFont="1" applyBorder="1" applyAlignment="1">
      <alignment/>
    </xf>
    <xf numFmtId="0" fontId="16" fillId="0" borderId="58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6" fillId="0" borderId="15" xfId="0" applyFont="1" applyBorder="1" applyAlignment="1">
      <alignment/>
    </xf>
    <xf numFmtId="0" fontId="15" fillId="0" borderId="58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59" xfId="0" applyFont="1" applyBorder="1" applyAlignment="1">
      <alignment/>
    </xf>
    <xf numFmtId="0" fontId="16" fillId="0" borderId="59" xfId="0" applyFont="1" applyBorder="1" applyAlignment="1">
      <alignment/>
    </xf>
    <xf numFmtId="0" fontId="18" fillId="0" borderId="59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17" borderId="74" xfId="0" applyFont="1" applyFill="1" applyBorder="1" applyAlignment="1">
      <alignment/>
    </xf>
    <xf numFmtId="0" fontId="16" fillId="17" borderId="74" xfId="0" applyFont="1" applyFill="1" applyBorder="1" applyAlignment="1">
      <alignment/>
    </xf>
    <xf numFmtId="0" fontId="18" fillId="17" borderId="74" xfId="0" applyFont="1" applyFill="1" applyBorder="1" applyAlignment="1">
      <alignment horizontal="center"/>
    </xf>
    <xf numFmtId="0" fontId="0" fillId="17" borderId="74" xfId="0" applyFill="1" applyBorder="1" applyAlignment="1">
      <alignment horizontal="center"/>
    </xf>
    <xf numFmtId="0" fontId="18" fillId="0" borderId="62" xfId="0" applyFont="1" applyBorder="1" applyAlignment="1">
      <alignment/>
    </xf>
    <xf numFmtId="0" fontId="0" fillId="0" borderId="59" xfId="0" applyFill="1" applyBorder="1" applyAlignment="1">
      <alignment/>
    </xf>
    <xf numFmtId="0" fontId="18" fillId="0" borderId="59" xfId="0" applyFont="1" applyFill="1" applyBorder="1" applyAlignment="1">
      <alignment horizontal="center"/>
    </xf>
    <xf numFmtId="0" fontId="18" fillId="0" borderId="74" xfId="0" applyFont="1" applyBorder="1" applyAlignment="1">
      <alignment/>
    </xf>
    <xf numFmtId="0" fontId="0" fillId="17" borderId="74" xfId="0" applyFill="1" applyBorder="1" applyAlignment="1">
      <alignment/>
    </xf>
    <xf numFmtId="0" fontId="15" fillId="17" borderId="74" xfId="0" applyFont="1" applyFill="1" applyBorder="1" applyAlignment="1">
      <alignment horizontal="center"/>
    </xf>
    <xf numFmtId="0" fontId="15" fillId="17" borderId="62" xfId="0" applyFont="1" applyFill="1" applyBorder="1" applyAlignment="1">
      <alignment horizontal="center"/>
    </xf>
    <xf numFmtId="0" fontId="15" fillId="17" borderId="14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0" fillId="0" borderId="58" xfId="0" applyFill="1" applyBorder="1" applyAlignment="1">
      <alignment/>
    </xf>
    <xf numFmtId="0" fontId="18" fillId="0" borderId="58" xfId="0" applyFont="1" applyFill="1" applyBorder="1" applyAlignment="1">
      <alignment horizontal="center"/>
    </xf>
    <xf numFmtId="0" fontId="18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17" borderId="18" xfId="0" applyFont="1" applyFill="1" applyBorder="1" applyAlignment="1">
      <alignment/>
    </xf>
    <xf numFmtId="0" fontId="16" fillId="17" borderId="18" xfId="0" applyFont="1" applyFill="1" applyBorder="1" applyAlignment="1">
      <alignment/>
    </xf>
    <xf numFmtId="0" fontId="18" fillId="17" borderId="18" xfId="0" applyFont="1" applyFill="1" applyBorder="1" applyAlignment="1">
      <alignment horizontal="center"/>
    </xf>
    <xf numFmtId="0" fontId="19" fillId="4" borderId="62" xfId="0" applyFont="1" applyFill="1" applyBorder="1" applyAlignment="1">
      <alignment/>
    </xf>
    <xf numFmtId="0" fontId="1" fillId="4" borderId="62" xfId="0" applyFont="1" applyFill="1" applyBorder="1" applyAlignment="1">
      <alignment/>
    </xf>
    <xf numFmtId="0" fontId="17" fillId="4" borderId="62" xfId="0" applyFont="1" applyFill="1" applyBorder="1" applyAlignment="1">
      <alignment horizontal="center"/>
    </xf>
    <xf numFmtId="0" fontId="1" fillId="4" borderId="6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8" fillId="0" borderId="62" xfId="0" applyFont="1" applyFill="1" applyBorder="1" applyAlignment="1">
      <alignment/>
    </xf>
    <xf numFmtId="0" fontId="16" fillId="0" borderId="62" xfId="0" applyFont="1" applyFill="1" applyBorder="1" applyAlignment="1">
      <alignment/>
    </xf>
    <xf numFmtId="0" fontId="15" fillId="0" borderId="62" xfId="0" applyFont="1" applyFill="1" applyBorder="1" applyAlignment="1">
      <alignment/>
    </xf>
    <xf numFmtId="0" fontId="18" fillId="0" borderId="62" xfId="0" applyFont="1" applyFill="1" applyBorder="1" applyAlignment="1">
      <alignment horizontal="center"/>
    </xf>
    <xf numFmtId="0" fontId="15" fillId="0" borderId="6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9" fillId="4" borderId="74" xfId="0" applyFont="1" applyFill="1" applyBorder="1" applyAlignment="1">
      <alignment/>
    </xf>
    <xf numFmtId="0" fontId="1" fillId="4" borderId="74" xfId="0" applyFont="1" applyFill="1" applyBorder="1" applyAlignment="1">
      <alignment/>
    </xf>
    <xf numFmtId="0" fontId="17" fillId="4" borderId="74" xfId="0" applyFont="1" applyFill="1" applyBorder="1" applyAlignment="1">
      <alignment horizontal="center"/>
    </xf>
    <xf numFmtId="0" fontId="1" fillId="4" borderId="74" xfId="0" applyFont="1" applyFill="1" applyBorder="1" applyAlignment="1">
      <alignment horizontal="center"/>
    </xf>
    <xf numFmtId="0" fontId="1" fillId="4" borderId="77" xfId="0" applyFont="1" applyFill="1" applyBorder="1" applyAlignment="1">
      <alignment horizontal="center"/>
    </xf>
    <xf numFmtId="0" fontId="18" fillId="0" borderId="58" xfId="0" applyFont="1" applyFill="1" applyBorder="1" applyAlignment="1">
      <alignment/>
    </xf>
    <xf numFmtId="0" fontId="16" fillId="0" borderId="58" xfId="0" applyFont="1" applyFill="1" applyBorder="1" applyAlignment="1">
      <alignment/>
    </xf>
    <xf numFmtId="0" fontId="15" fillId="0" borderId="58" xfId="0" applyFont="1" applyFill="1" applyBorder="1" applyAlignment="1">
      <alignment/>
    </xf>
    <xf numFmtId="0" fontId="15" fillId="0" borderId="58" xfId="0" applyFont="1" applyFill="1" applyBorder="1" applyAlignment="1">
      <alignment horizontal="center"/>
    </xf>
    <xf numFmtId="0" fontId="16" fillId="0" borderId="15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62" xfId="0" applyFont="1" applyFill="1" applyBorder="1" applyAlignment="1">
      <alignment horizontal="center"/>
    </xf>
    <xf numFmtId="0" fontId="18" fillId="0" borderId="70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5" fillId="0" borderId="76" xfId="0" applyFont="1" applyFill="1" applyBorder="1" applyAlignment="1">
      <alignment horizontal="center"/>
    </xf>
    <xf numFmtId="0" fontId="19" fillId="4" borderId="58" xfId="0" applyFont="1" applyFill="1" applyBorder="1" applyAlignment="1">
      <alignment/>
    </xf>
    <xf numFmtId="0" fontId="1" fillId="4" borderId="58" xfId="0" applyFont="1" applyFill="1" applyBorder="1" applyAlignment="1">
      <alignment/>
    </xf>
    <xf numFmtId="0" fontId="17" fillId="4" borderId="58" xfId="0" applyFont="1" applyFill="1" applyBorder="1" applyAlignment="1">
      <alignment horizontal="center"/>
    </xf>
    <xf numFmtId="0" fontId="1" fillId="4" borderId="58" xfId="0" applyFont="1" applyFill="1" applyBorder="1" applyAlignment="1">
      <alignment horizontal="center"/>
    </xf>
    <xf numFmtId="0" fontId="1" fillId="4" borderId="6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9" fillId="4" borderId="15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7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1" fillId="4" borderId="62" xfId="0" applyFont="1" applyFill="1" applyBorder="1" applyAlignment="1">
      <alignment/>
    </xf>
    <xf numFmtId="0" fontId="18" fillId="0" borderId="58" xfId="0" applyFont="1" applyFill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5" fillId="0" borderId="5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4" borderId="74" xfId="0" applyFont="1" applyFill="1" applyBorder="1" applyAlignment="1">
      <alignment/>
    </xf>
    <xf numFmtId="0" fontId="1" fillId="4" borderId="74" xfId="0" applyFont="1" applyFill="1" applyBorder="1" applyAlignment="1">
      <alignment horizontal="center"/>
    </xf>
    <xf numFmtId="0" fontId="16" fillId="0" borderId="59" xfId="0" applyFont="1" applyFill="1" applyBorder="1" applyAlignment="1">
      <alignment/>
    </xf>
    <xf numFmtId="0" fontId="15" fillId="0" borderId="59" xfId="0" applyFont="1" applyFill="1" applyBorder="1" applyAlignment="1">
      <alignment/>
    </xf>
    <xf numFmtId="0" fontId="18" fillId="0" borderId="59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76" xfId="0" applyFont="1" applyFill="1" applyBorder="1" applyAlignment="1">
      <alignment horizontal="center"/>
    </xf>
    <xf numFmtId="0" fontId="19" fillId="4" borderId="22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17" fillId="4" borderId="22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9" fillId="7" borderId="62" xfId="0" applyFont="1" applyFill="1" applyBorder="1" applyAlignment="1">
      <alignment/>
    </xf>
    <xf numFmtId="0" fontId="1" fillId="7" borderId="62" xfId="0" applyFont="1" applyFill="1" applyBorder="1" applyAlignment="1">
      <alignment/>
    </xf>
    <xf numFmtId="0" fontId="17" fillId="7" borderId="62" xfId="0" applyFont="1" applyFill="1" applyBorder="1" applyAlignment="1">
      <alignment horizontal="center"/>
    </xf>
    <xf numFmtId="0" fontId="1" fillId="7" borderId="62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5" fillId="0" borderId="15" xfId="0" applyFont="1" applyBorder="1" applyAlignment="1">
      <alignment/>
    </xf>
    <xf numFmtId="0" fontId="21" fillId="0" borderId="10" xfId="0" applyFont="1" applyFill="1" applyBorder="1" applyAlignment="1">
      <alignment horizontal="center"/>
    </xf>
    <xf numFmtId="0" fontId="15" fillId="0" borderId="58" xfId="0" applyFont="1" applyBorder="1" applyAlignment="1">
      <alignment/>
    </xf>
    <xf numFmtId="0" fontId="16" fillId="0" borderId="22" xfId="0" applyFont="1" applyBorder="1" applyAlignment="1">
      <alignment/>
    </xf>
    <xf numFmtId="0" fontId="15" fillId="0" borderId="22" xfId="0" applyFont="1" applyBorder="1" applyAlignment="1">
      <alignment/>
    </xf>
    <xf numFmtId="0" fontId="18" fillId="0" borderId="22" xfId="0" applyFont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17" fillId="0" borderId="59" xfId="0" applyFont="1" applyFill="1" applyBorder="1" applyAlignment="1">
      <alignment/>
    </xf>
    <xf numFmtId="0" fontId="19" fillId="4" borderId="16" xfId="0" applyFont="1" applyFill="1" applyBorder="1" applyAlignment="1">
      <alignment/>
    </xf>
    <xf numFmtId="0" fontId="1" fillId="4" borderId="59" xfId="0" applyFont="1" applyFill="1" applyBorder="1" applyAlignment="1">
      <alignment/>
    </xf>
    <xf numFmtId="0" fontId="17" fillId="4" borderId="59" xfId="0" applyFont="1" applyFill="1" applyBorder="1" applyAlignment="1">
      <alignment horizontal="center"/>
    </xf>
    <xf numFmtId="0" fontId="1" fillId="4" borderId="59" xfId="0" applyFont="1" applyFill="1" applyBorder="1" applyAlignment="1">
      <alignment horizontal="center"/>
    </xf>
    <xf numFmtId="0" fontId="18" fillId="0" borderId="15" xfId="0" applyFont="1" applyFill="1" applyBorder="1" applyAlignment="1">
      <alignment/>
    </xf>
    <xf numFmtId="0" fontId="19" fillId="7" borderId="11" xfId="0" applyFont="1" applyFill="1" applyBorder="1" applyAlignment="1">
      <alignment/>
    </xf>
    <xf numFmtId="0" fontId="1" fillId="7" borderId="15" xfId="0" applyFont="1" applyFill="1" applyBorder="1" applyAlignment="1">
      <alignment/>
    </xf>
    <xf numFmtId="0" fontId="17" fillId="7" borderId="1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8" fillId="0" borderId="22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8" fillId="0" borderId="22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7" fillId="0" borderId="15" xfId="0" applyFont="1" applyFill="1" applyBorder="1" applyAlignment="1">
      <alignment/>
    </xf>
    <xf numFmtId="0" fontId="19" fillId="7" borderId="77" xfId="0" applyFont="1" applyFill="1" applyBorder="1" applyAlignment="1">
      <alignment/>
    </xf>
    <xf numFmtId="0" fontId="1" fillId="7" borderId="74" xfId="0" applyFont="1" applyFill="1" applyBorder="1" applyAlignment="1">
      <alignment/>
    </xf>
    <xf numFmtId="0" fontId="17" fillId="7" borderId="74" xfId="0" applyFont="1" applyFill="1" applyBorder="1" applyAlignment="1">
      <alignment horizontal="center"/>
    </xf>
    <xf numFmtId="0" fontId="1" fillId="7" borderId="74" xfId="0" applyFont="1" applyFill="1" applyBorder="1" applyAlignment="1">
      <alignment horizontal="center"/>
    </xf>
    <xf numFmtId="0" fontId="1" fillId="7" borderId="77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7" fillId="0" borderId="58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7" fillId="0" borderId="18" xfId="0" applyFont="1" applyFill="1" applyBorder="1" applyAlignment="1">
      <alignment/>
    </xf>
    <xf numFmtId="0" fontId="19" fillId="7" borderId="18" xfId="0" applyFont="1" applyFill="1" applyBorder="1" applyAlignment="1">
      <alignment/>
    </xf>
    <xf numFmtId="0" fontId="1" fillId="7" borderId="18" xfId="0" applyFont="1" applyFill="1" applyBorder="1" applyAlignment="1">
      <alignment/>
    </xf>
    <xf numFmtId="0" fontId="19" fillId="0" borderId="58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9" fillId="0" borderId="15" xfId="0" applyFont="1" applyBorder="1" applyAlignment="1">
      <alignment/>
    </xf>
    <xf numFmtId="0" fontId="19" fillId="7" borderId="26" xfId="0" applyFont="1" applyFill="1" applyBorder="1" applyAlignment="1">
      <alignment/>
    </xf>
    <xf numFmtId="0" fontId="16" fillId="7" borderId="26" xfId="0" applyFont="1" applyFill="1" applyBorder="1" applyAlignment="1">
      <alignment/>
    </xf>
    <xf numFmtId="0" fontId="18" fillId="7" borderId="76" xfId="0" applyFont="1" applyFill="1" applyBorder="1" applyAlignment="1">
      <alignment horizontal="center"/>
    </xf>
    <xf numFmtId="0" fontId="15" fillId="7" borderId="48" xfId="0" applyFont="1" applyFill="1" applyBorder="1" applyAlignment="1">
      <alignment horizontal="center"/>
    </xf>
    <xf numFmtId="0" fontId="15" fillId="7" borderId="76" xfId="0" applyFont="1" applyFill="1" applyBorder="1" applyAlignment="1">
      <alignment horizontal="center"/>
    </xf>
    <xf numFmtId="0" fontId="15" fillId="7" borderId="47" xfId="0" applyFont="1" applyFill="1" applyBorder="1" applyAlignment="1">
      <alignment horizontal="center"/>
    </xf>
    <xf numFmtId="0" fontId="15" fillId="7" borderId="13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15" fillId="0" borderId="70" xfId="0" applyFont="1" applyFill="1" applyBorder="1" applyAlignment="1">
      <alignment horizontal="center"/>
    </xf>
    <xf numFmtId="0" fontId="15" fillId="0" borderId="78" xfId="0" applyFont="1" applyFill="1" applyBorder="1" applyAlignment="1">
      <alignment horizontal="center"/>
    </xf>
    <xf numFmtId="0" fontId="1" fillId="0" borderId="78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25" borderId="10" xfId="0" applyFill="1" applyBorder="1" applyAlignment="1">
      <alignment/>
    </xf>
    <xf numFmtId="0" fontId="5" fillId="17" borderId="16" xfId="0" applyFont="1" applyFill="1" applyBorder="1" applyAlignment="1">
      <alignment/>
    </xf>
    <xf numFmtId="3" fontId="5" fillId="17" borderId="16" xfId="0" applyNumberFormat="1" applyFont="1" applyFill="1" applyBorder="1" applyAlignment="1">
      <alignment/>
    </xf>
    <xf numFmtId="0" fontId="0" fillId="11" borderId="10" xfId="0" applyFill="1" applyBorder="1" applyAlignment="1">
      <alignment/>
    </xf>
    <xf numFmtId="0" fontId="6" fillId="0" borderId="14" xfId="0" applyFont="1" applyFill="1" applyBorder="1" applyAlignment="1">
      <alignment horizontal="left" vertical="center"/>
    </xf>
    <xf numFmtId="3" fontId="0" fillId="0" borderId="14" xfId="0" applyNumberFormat="1" applyBorder="1" applyAlignment="1">
      <alignment/>
    </xf>
    <xf numFmtId="0" fontId="6" fillId="0" borderId="14" xfId="0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0" fontId="15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 vertical="center"/>
    </xf>
    <xf numFmtId="3" fontId="6" fillId="25" borderId="16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49" fontId="8" fillId="0" borderId="11" xfId="0" applyNumberFormat="1" applyFont="1" applyBorder="1" applyAlignment="1">
      <alignment horizontal="center" textRotation="90"/>
    </xf>
    <xf numFmtId="49" fontId="8" fillId="0" borderId="12" xfId="0" applyNumberFormat="1" applyFont="1" applyBorder="1" applyAlignment="1">
      <alignment horizontal="center" textRotation="90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91"/>
  <sheetViews>
    <sheetView view="pageBreakPreview" zoomScaleSheetLayoutView="100" workbookViewId="0" topLeftCell="A148">
      <selection activeCell="N156" sqref="N156"/>
    </sheetView>
  </sheetViews>
  <sheetFormatPr defaultColWidth="9.140625" defaultRowHeight="12.75"/>
  <cols>
    <col min="1" max="1" width="5.28125" style="1" customWidth="1"/>
    <col min="2" max="2" width="3.421875" style="1" customWidth="1"/>
    <col min="3" max="3" width="41.140625" style="1" customWidth="1"/>
    <col min="4" max="4" width="12.7109375" style="29" customWidth="1"/>
    <col min="5" max="5" width="9.8515625" style="25" customWidth="1"/>
    <col min="6" max="6" width="12.140625" style="25" customWidth="1"/>
    <col min="7" max="7" width="6.00390625" style="29" customWidth="1"/>
    <col min="8" max="8" width="11.140625" style="25" customWidth="1"/>
    <col min="9" max="9" width="12.421875" style="25" bestFit="1" customWidth="1"/>
    <col min="10" max="10" width="11.00390625" style="0" customWidth="1"/>
    <col min="11" max="11" width="12.140625" style="0" bestFit="1" customWidth="1"/>
    <col min="12" max="13" width="10.140625" style="0" bestFit="1" customWidth="1"/>
    <col min="14" max="14" width="9.7109375" style="0" bestFit="1" customWidth="1"/>
  </cols>
  <sheetData>
    <row r="1" spans="1:10" ht="15" customHeight="1">
      <c r="A1" s="768" t="s">
        <v>0</v>
      </c>
      <c r="B1" s="770" t="s">
        <v>1</v>
      </c>
      <c r="C1" s="7"/>
      <c r="D1" s="16" t="s">
        <v>268</v>
      </c>
      <c r="E1" s="16" t="s">
        <v>268</v>
      </c>
      <c r="F1" s="16" t="s">
        <v>294</v>
      </c>
      <c r="G1" s="16"/>
      <c r="H1" s="26" t="s">
        <v>273</v>
      </c>
      <c r="I1" s="26" t="s">
        <v>273</v>
      </c>
      <c r="J1" s="16" t="s">
        <v>314</v>
      </c>
    </row>
    <row r="2" spans="1:10" ht="15" customHeight="1">
      <c r="A2" s="769"/>
      <c r="B2" s="771"/>
      <c r="C2" s="8" t="s">
        <v>2</v>
      </c>
      <c r="D2" s="18" t="s">
        <v>269</v>
      </c>
      <c r="E2" s="18" t="s">
        <v>269</v>
      </c>
      <c r="F2" s="18" t="s">
        <v>295</v>
      </c>
      <c r="G2" s="18" t="s">
        <v>457</v>
      </c>
      <c r="H2" s="18" t="s">
        <v>274</v>
      </c>
      <c r="I2" s="18" t="s">
        <v>274</v>
      </c>
      <c r="J2" s="109"/>
    </row>
    <row r="3" spans="1:10" ht="15" customHeight="1">
      <c r="A3" s="769"/>
      <c r="B3" s="771"/>
      <c r="C3" s="8"/>
      <c r="D3" s="34">
        <v>2009</v>
      </c>
      <c r="E3" s="34">
        <v>2009</v>
      </c>
      <c r="F3" s="37">
        <v>39964</v>
      </c>
      <c r="G3" s="37" t="s">
        <v>458</v>
      </c>
      <c r="H3" s="27"/>
      <c r="I3" s="27"/>
      <c r="J3" s="109" t="s">
        <v>230</v>
      </c>
    </row>
    <row r="4" spans="1:10" ht="15" customHeight="1" thickBot="1">
      <c r="A4" s="10"/>
      <c r="B4" s="11"/>
      <c r="C4" s="9"/>
      <c r="D4" s="35" t="s">
        <v>230</v>
      </c>
      <c r="E4" s="10" t="s">
        <v>229</v>
      </c>
      <c r="F4" s="20" t="s">
        <v>230</v>
      </c>
      <c r="G4" s="20"/>
      <c r="H4" s="28" t="s">
        <v>275</v>
      </c>
      <c r="I4" s="20" t="s">
        <v>229</v>
      </c>
      <c r="J4" s="110"/>
    </row>
    <row r="5" spans="1:12" ht="15" customHeight="1">
      <c r="A5" s="30"/>
      <c r="B5" s="31"/>
      <c r="C5" s="32" t="s">
        <v>3</v>
      </c>
      <c r="D5" s="33">
        <f>D7+D116+D144</f>
        <v>24465606.542322244</v>
      </c>
      <c r="E5" s="33">
        <f>E7+E116+E144</f>
        <v>736950.93758</v>
      </c>
      <c r="F5" s="33">
        <f>F7+F116+F144</f>
        <v>7549410</v>
      </c>
      <c r="G5" s="38">
        <f>F5/D5*100</f>
        <v>30.857236206020584</v>
      </c>
      <c r="H5" s="33">
        <f>H7+H116+H144</f>
        <v>27467042</v>
      </c>
      <c r="I5" s="33">
        <f>H5*30.126/1000</f>
        <v>827472.1072920001</v>
      </c>
      <c r="J5" s="117">
        <f>H5-D5</f>
        <v>3001435.4576777555</v>
      </c>
      <c r="K5" s="6"/>
      <c r="L5" s="6"/>
    </row>
    <row r="6" spans="1:13" ht="15" customHeight="1">
      <c r="A6" s="46"/>
      <c r="B6" s="47"/>
      <c r="C6" s="48" t="s">
        <v>4</v>
      </c>
      <c r="D6" s="49"/>
      <c r="E6" s="50"/>
      <c r="F6" s="50"/>
      <c r="G6" s="51"/>
      <c r="H6" s="52">
        <f>H7+H157+H158+H159+H160+H161</f>
        <v>10269167</v>
      </c>
      <c r="I6" s="52">
        <f>I7+I157+I158+I159+I160+I161</f>
        <v>299264.57426399994</v>
      </c>
      <c r="J6" s="52">
        <f>J7+J157+J158+J159+J160+J161</f>
        <v>-545783.9882493523</v>
      </c>
      <c r="K6" s="6"/>
      <c r="M6" s="6"/>
    </row>
    <row r="7" spans="1:12" ht="15" customHeight="1">
      <c r="A7" s="53"/>
      <c r="B7" s="54" t="s">
        <v>5</v>
      </c>
      <c r="C7" s="55" t="s">
        <v>6</v>
      </c>
      <c r="D7" s="56">
        <f>SUM(D9:D10)</f>
        <v>10479547.988249352</v>
      </c>
      <c r="E7" s="56">
        <f>SUM(E9:E10)</f>
        <v>315606.93758</v>
      </c>
      <c r="F7" s="56">
        <f>SUM(F9:F10)</f>
        <v>3351515</v>
      </c>
      <c r="G7" s="57">
        <f aca="true" t="shared" si="0" ref="G7:G69">F7/D7*100</f>
        <v>31.98148435178723</v>
      </c>
      <c r="H7" s="56">
        <f>SUM(H9:H10)</f>
        <v>9669199</v>
      </c>
      <c r="I7" s="56">
        <f>SUM(I9:I10)</f>
        <v>299264.57426399994</v>
      </c>
      <c r="J7" s="56">
        <f>SUM(J9:J10)</f>
        <v>-545783.9882493523</v>
      </c>
      <c r="K7" s="115"/>
      <c r="L7" s="6"/>
    </row>
    <row r="8" spans="1:11" ht="15" customHeight="1">
      <c r="A8" s="58"/>
      <c r="B8" s="59"/>
      <c r="C8" s="48" t="s">
        <v>7</v>
      </c>
      <c r="D8" s="49"/>
      <c r="E8" s="50"/>
      <c r="F8" s="50"/>
      <c r="G8" s="51"/>
      <c r="H8" s="60"/>
      <c r="I8" s="49">
        <f aca="true" t="shared" si="1" ref="I8:I66">H8*30.126/1000</f>
        <v>0</v>
      </c>
      <c r="J8" s="45">
        <f aca="true" t="shared" si="2" ref="J8:J69">H8-D8</f>
        <v>0</v>
      </c>
      <c r="K8" s="6"/>
    </row>
    <row r="9" spans="1:11" ht="15" customHeight="1">
      <c r="A9" s="44"/>
      <c r="B9" s="61"/>
      <c r="C9" s="62" t="s">
        <v>8</v>
      </c>
      <c r="D9" s="50">
        <f>D12+D26+D80-D82-D59</f>
        <v>8106452.722166899</v>
      </c>
      <c r="E9" s="50">
        <f>E12+E26+E80-E82-E59</f>
        <v>244115.00000000003</v>
      </c>
      <c r="F9" s="50">
        <f>F12+F26+F80-F82-F59</f>
        <v>3351515</v>
      </c>
      <c r="G9" s="51">
        <f t="shared" si="0"/>
        <v>41.34379259173823</v>
      </c>
      <c r="H9" s="50">
        <f>H12+H26+H80-H82-H59</f>
        <v>7259687</v>
      </c>
      <c r="I9" s="50">
        <f>I12+I26+I80-I82-I59</f>
        <v>226675.61575199995</v>
      </c>
      <c r="J9" s="50">
        <f>J12+J26+J80-J82-J59</f>
        <v>-582200.7221668988</v>
      </c>
      <c r="K9" s="6"/>
    </row>
    <row r="10" spans="1:11" ht="15" customHeight="1">
      <c r="A10" s="44"/>
      <c r="B10" s="61"/>
      <c r="C10" s="62" t="s">
        <v>9</v>
      </c>
      <c r="D10" s="50">
        <f>SUM(D59,D82)</f>
        <v>2373095.2660824535</v>
      </c>
      <c r="E10" s="50">
        <f>SUM(E59,E82)</f>
        <v>71491.93758</v>
      </c>
      <c r="F10" s="50">
        <f>SUM(F59,F82)</f>
        <v>0</v>
      </c>
      <c r="G10" s="51">
        <f t="shared" si="0"/>
        <v>0</v>
      </c>
      <c r="H10" s="50">
        <f>SUM(H59,H82)</f>
        <v>2409512</v>
      </c>
      <c r="I10" s="49">
        <f t="shared" si="1"/>
        <v>72588.95851200001</v>
      </c>
      <c r="J10" s="45">
        <f t="shared" si="2"/>
        <v>36416.73391754646</v>
      </c>
      <c r="K10" s="6"/>
    </row>
    <row r="11" spans="1:11" ht="15" customHeight="1">
      <c r="A11" s="44"/>
      <c r="B11" s="61"/>
      <c r="C11" s="62" t="s">
        <v>10</v>
      </c>
      <c r="D11" s="49"/>
      <c r="E11" s="50"/>
      <c r="F11" s="50"/>
      <c r="G11" s="51"/>
      <c r="H11" s="60"/>
      <c r="I11" s="49">
        <f t="shared" si="1"/>
        <v>0</v>
      </c>
      <c r="J11" s="45">
        <f t="shared" si="2"/>
        <v>0</v>
      </c>
      <c r="K11" s="6"/>
    </row>
    <row r="12" spans="1:11" ht="15" customHeight="1">
      <c r="A12" s="63">
        <v>100</v>
      </c>
      <c r="B12" s="64"/>
      <c r="C12" s="65" t="s">
        <v>11</v>
      </c>
      <c r="D12" s="66">
        <f>D14+D17+D19</f>
        <v>6677023.169355374</v>
      </c>
      <c r="E12" s="66">
        <f>E14+E17+E19</f>
        <v>201152</v>
      </c>
      <c r="F12" s="66">
        <f>F14+F17+F19</f>
        <v>3242234</v>
      </c>
      <c r="G12" s="67">
        <f t="shared" si="0"/>
        <v>48.558076222955776</v>
      </c>
      <c r="H12" s="66">
        <f>H14+H17+H19</f>
        <v>5762090</v>
      </c>
      <c r="I12" s="66">
        <f t="shared" si="1"/>
        <v>173588.72334</v>
      </c>
      <c r="J12" s="116">
        <f t="shared" si="2"/>
        <v>-914933.1693553738</v>
      </c>
      <c r="K12" s="6"/>
    </row>
    <row r="13" spans="1:11" ht="15" customHeight="1">
      <c r="A13" s="68"/>
      <c r="B13" s="43"/>
      <c r="C13" s="69" t="s">
        <v>12</v>
      </c>
      <c r="D13" s="49"/>
      <c r="E13" s="50"/>
      <c r="F13" s="50"/>
      <c r="G13" s="51"/>
      <c r="H13" s="60"/>
      <c r="I13" s="49">
        <f t="shared" si="1"/>
        <v>0</v>
      </c>
      <c r="J13" s="45">
        <f t="shared" si="2"/>
        <v>0</v>
      </c>
      <c r="K13" s="6"/>
    </row>
    <row r="14" spans="1:11" ht="15" customHeight="1">
      <c r="A14" s="70">
        <v>110</v>
      </c>
      <c r="B14" s="71"/>
      <c r="C14" s="72" t="s">
        <v>13</v>
      </c>
      <c r="D14" s="56">
        <f>D16</f>
        <v>5560047.799243179</v>
      </c>
      <c r="E14" s="56">
        <f>E16</f>
        <v>167502</v>
      </c>
      <c r="F14" s="56">
        <f>F16</f>
        <v>2682992</v>
      </c>
      <c r="G14" s="57">
        <f t="shared" si="0"/>
        <v>48.25483695239459</v>
      </c>
      <c r="H14" s="56">
        <f>H16</f>
        <v>4645114</v>
      </c>
      <c r="I14" s="56">
        <f>I16</f>
        <v>139938.704364</v>
      </c>
      <c r="J14" s="56">
        <f>J16</f>
        <v>-914933.7992431791</v>
      </c>
      <c r="K14" s="6"/>
    </row>
    <row r="15" spans="1:11" ht="15" customHeight="1">
      <c r="A15" s="68"/>
      <c r="B15" s="43"/>
      <c r="C15" s="73" t="s">
        <v>14</v>
      </c>
      <c r="D15" s="49"/>
      <c r="E15" s="50"/>
      <c r="F15" s="50"/>
      <c r="G15" s="51"/>
      <c r="H15" s="60"/>
      <c r="I15" s="49">
        <f t="shared" si="1"/>
        <v>0</v>
      </c>
      <c r="J15" s="45">
        <f t="shared" si="2"/>
        <v>0</v>
      </c>
      <c r="K15" s="6"/>
    </row>
    <row r="16" spans="1:11" ht="15" customHeight="1">
      <c r="A16" s="68">
        <v>111</v>
      </c>
      <c r="B16" s="43"/>
      <c r="C16" s="73" t="s">
        <v>15</v>
      </c>
      <c r="D16" s="49">
        <f>E16/30.126*1000</f>
        <v>5560047.799243179</v>
      </c>
      <c r="E16" s="50">
        <v>167502</v>
      </c>
      <c r="F16" s="50">
        <v>2682992</v>
      </c>
      <c r="G16" s="51">
        <f t="shared" si="0"/>
        <v>48.25483695239459</v>
      </c>
      <c r="H16" s="60">
        <v>4645114</v>
      </c>
      <c r="I16" s="49">
        <f t="shared" si="1"/>
        <v>139938.704364</v>
      </c>
      <c r="J16" s="45">
        <f t="shared" si="2"/>
        <v>-914933.7992431791</v>
      </c>
      <c r="K16" s="6"/>
    </row>
    <row r="17" spans="1:11" ht="15" customHeight="1">
      <c r="A17" s="74">
        <v>120</v>
      </c>
      <c r="B17" s="72"/>
      <c r="C17" s="72" t="s">
        <v>16</v>
      </c>
      <c r="D17" s="56">
        <f>D18</f>
        <v>614087.499170152</v>
      </c>
      <c r="E17" s="56">
        <f>E18</f>
        <v>18500</v>
      </c>
      <c r="F17" s="56">
        <f>F18</f>
        <v>289174</v>
      </c>
      <c r="G17" s="57">
        <f t="shared" si="0"/>
        <v>47.090032021621624</v>
      </c>
      <c r="H17" s="56">
        <f>H18</f>
        <v>614087</v>
      </c>
      <c r="I17" s="56">
        <f t="shared" si="1"/>
        <v>18499.984962000002</v>
      </c>
      <c r="J17" s="111">
        <f t="shared" si="2"/>
        <v>-0.4991701520048082</v>
      </c>
      <c r="K17" s="6"/>
    </row>
    <row r="18" spans="1:11" ht="15" customHeight="1">
      <c r="A18" s="46">
        <v>121</v>
      </c>
      <c r="B18" s="73"/>
      <c r="C18" s="73" t="s">
        <v>17</v>
      </c>
      <c r="D18" s="49">
        <f>E18/30.126*1000</f>
        <v>614087.499170152</v>
      </c>
      <c r="E18" s="50">
        <v>18500</v>
      </c>
      <c r="F18" s="50">
        <v>289174</v>
      </c>
      <c r="G18" s="51">
        <f t="shared" si="0"/>
        <v>47.090032021621624</v>
      </c>
      <c r="H18" s="60">
        <v>614087</v>
      </c>
      <c r="I18" s="49">
        <f t="shared" si="1"/>
        <v>18499.984962000002</v>
      </c>
      <c r="J18" s="45">
        <f t="shared" si="2"/>
        <v>-0.4991701520048082</v>
      </c>
      <c r="K18" s="6"/>
    </row>
    <row r="19" spans="1:11" ht="15" customHeight="1">
      <c r="A19" s="70">
        <v>130</v>
      </c>
      <c r="B19" s="71"/>
      <c r="C19" s="72" t="s">
        <v>18</v>
      </c>
      <c r="D19" s="56">
        <f>SUM(D20:D25)</f>
        <v>502887.8709420434</v>
      </c>
      <c r="E19" s="56">
        <f>SUM(E20:E25)</f>
        <v>15150</v>
      </c>
      <c r="F19" s="56">
        <f>SUM(F20:F25)</f>
        <v>270068</v>
      </c>
      <c r="G19" s="57">
        <f t="shared" si="0"/>
        <v>53.70342289108911</v>
      </c>
      <c r="H19" s="56">
        <f>SUM(H20:H25)</f>
        <v>502889</v>
      </c>
      <c r="I19" s="56">
        <f t="shared" si="1"/>
        <v>15150.034014</v>
      </c>
      <c r="J19" s="111">
        <f t="shared" si="2"/>
        <v>1.1290579566266388</v>
      </c>
      <c r="K19" s="6"/>
    </row>
    <row r="20" spans="1:11" ht="15" customHeight="1">
      <c r="A20" s="75"/>
      <c r="B20" s="76"/>
      <c r="C20" s="73" t="s">
        <v>19</v>
      </c>
      <c r="D20" s="49">
        <f aca="true" t="shared" si="3" ref="D20:D25">E20/30.126*1000</f>
        <v>15601.141870809266</v>
      </c>
      <c r="E20" s="50">
        <v>470</v>
      </c>
      <c r="F20" s="50">
        <v>15067</v>
      </c>
      <c r="G20" s="51">
        <f t="shared" si="0"/>
        <v>96.57626425531916</v>
      </c>
      <c r="H20" s="49">
        <v>15601</v>
      </c>
      <c r="I20" s="49">
        <f t="shared" si="1"/>
        <v>469.99572600000005</v>
      </c>
      <c r="J20" s="45">
        <f t="shared" si="2"/>
        <v>-0.14187080926603812</v>
      </c>
      <c r="K20" s="6"/>
    </row>
    <row r="21" spans="1:11" ht="15" customHeight="1">
      <c r="A21" s="75"/>
      <c r="B21" s="76"/>
      <c r="C21" s="73" t="s">
        <v>20</v>
      </c>
      <c r="D21" s="49">
        <f t="shared" si="3"/>
        <v>1327.756754962491</v>
      </c>
      <c r="E21" s="50">
        <v>40</v>
      </c>
      <c r="F21" s="50">
        <v>888</v>
      </c>
      <c r="G21" s="51">
        <f t="shared" si="0"/>
        <v>66.87971999999999</v>
      </c>
      <c r="H21" s="49">
        <v>1328</v>
      </c>
      <c r="I21" s="49">
        <f t="shared" si="1"/>
        <v>40.007328</v>
      </c>
      <c r="J21" s="45">
        <f t="shared" si="2"/>
        <v>0.24324503750904114</v>
      </c>
      <c r="K21" s="6"/>
    </row>
    <row r="22" spans="1:11" ht="15" customHeight="1">
      <c r="A22" s="75"/>
      <c r="B22" s="76"/>
      <c r="C22" s="73" t="s">
        <v>21</v>
      </c>
      <c r="D22" s="49">
        <f t="shared" si="3"/>
        <v>6638.783774812454</v>
      </c>
      <c r="E22" s="50">
        <v>200</v>
      </c>
      <c r="F22" s="50">
        <v>3101</v>
      </c>
      <c r="G22" s="51">
        <f t="shared" si="0"/>
        <v>46.71036300000001</v>
      </c>
      <c r="H22" s="49">
        <v>6639</v>
      </c>
      <c r="I22" s="49">
        <f t="shared" si="1"/>
        <v>200.00651399999998</v>
      </c>
      <c r="J22" s="45">
        <f t="shared" si="2"/>
        <v>0.2162251875461152</v>
      </c>
      <c r="K22" s="6"/>
    </row>
    <row r="23" spans="1:11" ht="15" customHeight="1">
      <c r="A23" s="75"/>
      <c r="B23" s="76"/>
      <c r="C23" s="73" t="s">
        <v>22</v>
      </c>
      <c r="D23" s="49">
        <f t="shared" si="3"/>
        <v>444798.5129124344</v>
      </c>
      <c r="E23" s="50">
        <v>13400</v>
      </c>
      <c r="F23" s="50">
        <v>246081</v>
      </c>
      <c r="G23" s="51">
        <f t="shared" si="0"/>
        <v>55.32415079104478</v>
      </c>
      <c r="H23" s="49">
        <v>444799</v>
      </c>
      <c r="I23" s="49">
        <f t="shared" si="1"/>
        <v>13400.014674</v>
      </c>
      <c r="J23" s="45">
        <f t="shared" si="2"/>
        <v>0.4870875655906275</v>
      </c>
      <c r="K23" s="6"/>
    </row>
    <row r="24" spans="1:11" ht="15" customHeight="1">
      <c r="A24" s="75"/>
      <c r="B24" s="76"/>
      <c r="C24" s="73" t="s">
        <v>23</v>
      </c>
      <c r="D24" s="49">
        <f t="shared" si="3"/>
        <v>33193.91887406227</v>
      </c>
      <c r="E24" s="50">
        <v>1000</v>
      </c>
      <c r="F24" s="50">
        <v>4509</v>
      </c>
      <c r="G24" s="51">
        <f t="shared" si="0"/>
        <v>13.5838134</v>
      </c>
      <c r="H24" s="49">
        <v>33194</v>
      </c>
      <c r="I24" s="49">
        <f t="shared" si="1"/>
        <v>1000.002444</v>
      </c>
      <c r="J24" s="45">
        <f t="shared" si="2"/>
        <v>0.08112593772966648</v>
      </c>
      <c r="K24" s="6"/>
    </row>
    <row r="25" spans="1:11" ht="15" customHeight="1">
      <c r="A25" s="75"/>
      <c r="B25" s="76"/>
      <c r="C25" s="73" t="s">
        <v>24</v>
      </c>
      <c r="D25" s="49">
        <f t="shared" si="3"/>
        <v>1327.756754962491</v>
      </c>
      <c r="E25" s="50">
        <v>40</v>
      </c>
      <c r="F25" s="50">
        <v>422</v>
      </c>
      <c r="G25" s="51">
        <f t="shared" si="0"/>
        <v>31.782929999999997</v>
      </c>
      <c r="H25" s="49">
        <v>1328</v>
      </c>
      <c r="I25" s="49">
        <f t="shared" si="1"/>
        <v>40.007328</v>
      </c>
      <c r="J25" s="45">
        <f t="shared" si="2"/>
        <v>0.24324503750904114</v>
      </c>
      <c r="K25" s="6"/>
    </row>
    <row r="26" spans="1:11" ht="15" customHeight="1">
      <c r="A26" s="63">
        <v>200</v>
      </c>
      <c r="B26" s="64"/>
      <c r="C26" s="77" t="s">
        <v>218</v>
      </c>
      <c r="D26" s="66">
        <f>D28+D38+D63+D77</f>
        <v>1053508.4215627697</v>
      </c>
      <c r="E26" s="66">
        <f>E28+E38+E63+E77</f>
        <v>31638</v>
      </c>
      <c r="F26" s="66">
        <f>F28+F38+F63+F77</f>
        <v>109281</v>
      </c>
      <c r="G26" s="67">
        <f t="shared" si="0"/>
        <v>10.373054240790317</v>
      </c>
      <c r="H26" s="66">
        <f>H28+H38+H63+H77</f>
        <v>1056792</v>
      </c>
      <c r="I26" s="66">
        <f t="shared" si="1"/>
        <v>31836.915792</v>
      </c>
      <c r="J26" s="116">
        <f t="shared" si="2"/>
        <v>3283.578437230317</v>
      </c>
      <c r="K26" s="6"/>
    </row>
    <row r="27" spans="1:11" ht="15" customHeight="1">
      <c r="A27" s="68"/>
      <c r="B27" s="43"/>
      <c r="C27" s="73" t="s">
        <v>25</v>
      </c>
      <c r="D27" s="49"/>
      <c r="E27" s="50"/>
      <c r="F27" s="50"/>
      <c r="G27" s="51"/>
      <c r="H27" s="60"/>
      <c r="I27" s="49">
        <f t="shared" si="1"/>
        <v>0</v>
      </c>
      <c r="J27" s="45">
        <f t="shared" si="2"/>
        <v>0</v>
      </c>
      <c r="K27" s="6"/>
    </row>
    <row r="28" spans="1:11" ht="15" customHeight="1">
      <c r="A28" s="78">
        <v>210</v>
      </c>
      <c r="B28" s="54"/>
      <c r="C28" s="72" t="s">
        <v>26</v>
      </c>
      <c r="D28" s="56">
        <f>D30+D33</f>
        <v>338577.97251543513</v>
      </c>
      <c r="E28" s="56">
        <f>E30+E33</f>
        <v>10200</v>
      </c>
      <c r="F28" s="56">
        <f>F30+F33</f>
        <v>86012</v>
      </c>
      <c r="G28" s="57">
        <f t="shared" si="0"/>
        <v>25.40389717647059</v>
      </c>
      <c r="H28" s="56">
        <f>H30+H33</f>
        <v>249889</v>
      </c>
      <c r="I28" s="56">
        <f t="shared" si="1"/>
        <v>7528.156014</v>
      </c>
      <c r="J28" s="111">
        <f t="shared" si="2"/>
        <v>-88688.97251543513</v>
      </c>
      <c r="K28" s="6"/>
    </row>
    <row r="29" spans="1:11" ht="15" customHeight="1">
      <c r="A29" s="68"/>
      <c r="B29" s="43"/>
      <c r="C29" s="69" t="s">
        <v>27</v>
      </c>
      <c r="D29" s="49"/>
      <c r="E29" s="50"/>
      <c r="F29" s="50"/>
      <c r="G29" s="51"/>
      <c r="H29" s="60"/>
      <c r="I29" s="49">
        <f t="shared" si="1"/>
        <v>0</v>
      </c>
      <c r="J29" s="45">
        <f t="shared" si="2"/>
        <v>0</v>
      </c>
      <c r="K29" s="6"/>
    </row>
    <row r="30" spans="1:11" ht="15" customHeight="1">
      <c r="A30" s="79">
        <v>211</v>
      </c>
      <c r="B30" s="80"/>
      <c r="C30" s="81" t="s">
        <v>28</v>
      </c>
      <c r="D30" s="82">
        <f>SUM(D31:D32)</f>
        <v>116178.71605921793</v>
      </c>
      <c r="E30" s="82">
        <f>SUM(E31:E32)</f>
        <v>3500</v>
      </c>
      <c r="F30" s="82">
        <f>SUM(F31:F32)</f>
        <v>27490</v>
      </c>
      <c r="G30" s="83">
        <f t="shared" si="0"/>
        <v>23.661821142857146</v>
      </c>
      <c r="H30" s="82">
        <f>SUM(H31:H32)</f>
        <v>27490</v>
      </c>
      <c r="I30" s="82">
        <f t="shared" si="1"/>
        <v>828.16374</v>
      </c>
      <c r="J30" s="113">
        <f t="shared" si="2"/>
        <v>-88688.71605921793</v>
      </c>
      <c r="K30" s="6"/>
    </row>
    <row r="31" spans="1:11" ht="15" customHeight="1">
      <c r="A31" s="75"/>
      <c r="B31" s="76"/>
      <c r="C31" s="69" t="s">
        <v>29</v>
      </c>
      <c r="D31" s="49">
        <f>E31/30.126*1000</f>
        <v>82984.79718515566</v>
      </c>
      <c r="E31" s="50">
        <v>2500</v>
      </c>
      <c r="F31" s="50">
        <v>27490</v>
      </c>
      <c r="G31" s="51">
        <f t="shared" si="0"/>
        <v>33.126549600000004</v>
      </c>
      <c r="H31" s="84">
        <v>27490</v>
      </c>
      <c r="I31" s="49">
        <f t="shared" si="1"/>
        <v>828.16374</v>
      </c>
      <c r="J31" s="45">
        <f t="shared" si="2"/>
        <v>-55494.797185155665</v>
      </c>
      <c r="K31" s="6"/>
    </row>
    <row r="32" spans="1:11" ht="15" customHeight="1">
      <c r="A32" s="75"/>
      <c r="B32" s="76"/>
      <c r="C32" s="69" t="s">
        <v>208</v>
      </c>
      <c r="D32" s="49">
        <f>E32/30.126*1000</f>
        <v>33193.91887406227</v>
      </c>
      <c r="E32" s="50">
        <v>1000</v>
      </c>
      <c r="F32" s="50">
        <v>0</v>
      </c>
      <c r="G32" s="51">
        <f t="shared" si="0"/>
        <v>0</v>
      </c>
      <c r="H32" s="60">
        <v>0</v>
      </c>
      <c r="I32" s="49">
        <f t="shared" si="1"/>
        <v>0</v>
      </c>
      <c r="J32" s="45">
        <f t="shared" si="2"/>
        <v>-33193.91887406227</v>
      </c>
      <c r="K32" s="6"/>
    </row>
    <row r="33" spans="1:11" ht="15" customHeight="1">
      <c r="A33" s="79">
        <v>212</v>
      </c>
      <c r="B33" s="85"/>
      <c r="C33" s="81" t="s">
        <v>30</v>
      </c>
      <c r="D33" s="82">
        <f>SUM(D34:D37)</f>
        <v>222399.2564562172</v>
      </c>
      <c r="E33" s="82">
        <f>SUM(E34:E37)</f>
        <v>6700</v>
      </c>
      <c r="F33" s="82">
        <f>SUM(F34:F37)</f>
        <v>58522</v>
      </c>
      <c r="G33" s="83">
        <f t="shared" si="0"/>
        <v>26.31393689552239</v>
      </c>
      <c r="H33" s="82">
        <f>SUM(H34:H37)</f>
        <v>222399</v>
      </c>
      <c r="I33" s="82">
        <f t="shared" si="1"/>
        <v>6699.992274</v>
      </c>
      <c r="J33" s="113">
        <f t="shared" si="2"/>
        <v>-0.25645621720468625</v>
      </c>
      <c r="K33" s="6"/>
    </row>
    <row r="34" spans="1:11" ht="15" customHeight="1">
      <c r="A34" s="75"/>
      <c r="B34" s="76"/>
      <c r="C34" s="69" t="s">
        <v>31</v>
      </c>
      <c r="D34" s="49">
        <f>E34/30.126*1000</f>
        <v>79665.40529774944</v>
      </c>
      <c r="E34" s="50">
        <v>2400</v>
      </c>
      <c r="F34" s="50"/>
      <c r="G34" s="51">
        <f t="shared" si="0"/>
        <v>0</v>
      </c>
      <c r="H34" s="60">
        <v>79665</v>
      </c>
      <c r="I34" s="49">
        <f t="shared" si="1"/>
        <v>2399.98779</v>
      </c>
      <c r="J34" s="45">
        <f t="shared" si="2"/>
        <v>-0.4052977494429797</v>
      </c>
      <c r="K34" s="6"/>
    </row>
    <row r="35" spans="1:11" ht="15" customHeight="1">
      <c r="A35" s="75"/>
      <c r="B35" s="76"/>
      <c r="C35" s="69" t="s">
        <v>32</v>
      </c>
      <c r="D35" s="49">
        <f>E35/30.126*1000</f>
        <v>49790.87831109341</v>
      </c>
      <c r="E35" s="50">
        <v>1500</v>
      </c>
      <c r="F35" s="50">
        <v>20886</v>
      </c>
      <c r="G35" s="51">
        <f t="shared" si="0"/>
        <v>41.9474424</v>
      </c>
      <c r="H35" s="60">
        <v>49791</v>
      </c>
      <c r="I35" s="49">
        <f t="shared" si="1"/>
        <v>1500.003666</v>
      </c>
      <c r="J35" s="45">
        <f t="shared" si="2"/>
        <v>0.12168890659086173</v>
      </c>
      <c r="K35" s="6"/>
    </row>
    <row r="36" spans="1:11" ht="15" customHeight="1">
      <c r="A36" s="75"/>
      <c r="B36" s="76"/>
      <c r="C36" s="69" t="s">
        <v>33</v>
      </c>
      <c r="D36" s="49">
        <f>E36/30.126*1000</f>
        <v>9958.17566221868</v>
      </c>
      <c r="E36" s="50">
        <v>300</v>
      </c>
      <c r="F36" s="50">
        <v>10</v>
      </c>
      <c r="G36" s="51">
        <f t="shared" si="0"/>
        <v>0.10042</v>
      </c>
      <c r="H36" s="60">
        <v>9958</v>
      </c>
      <c r="I36" s="49">
        <f t="shared" si="1"/>
        <v>299.994708</v>
      </c>
      <c r="J36" s="45">
        <f t="shared" si="2"/>
        <v>-0.17566221868037246</v>
      </c>
      <c r="K36" s="6"/>
    </row>
    <row r="37" spans="1:11" ht="15" customHeight="1">
      <c r="A37" s="60"/>
      <c r="B37" s="73"/>
      <c r="C37" s="73" t="s">
        <v>209</v>
      </c>
      <c r="D37" s="49">
        <f>E37/30.126*1000</f>
        <v>82984.79718515566</v>
      </c>
      <c r="E37" s="50">
        <v>2500</v>
      </c>
      <c r="F37" s="50">
        <v>37626</v>
      </c>
      <c r="G37" s="51">
        <f t="shared" si="0"/>
        <v>45.34083504000001</v>
      </c>
      <c r="H37" s="60">
        <v>82985</v>
      </c>
      <c r="I37" s="49">
        <f t="shared" si="1"/>
        <v>2500.00611</v>
      </c>
      <c r="J37" s="45">
        <f t="shared" si="2"/>
        <v>0.20281484433508012</v>
      </c>
      <c r="K37" s="6"/>
    </row>
    <row r="38" spans="1:11" ht="15" customHeight="1">
      <c r="A38" s="78">
        <v>220</v>
      </c>
      <c r="B38" s="86"/>
      <c r="C38" s="72" t="s">
        <v>34</v>
      </c>
      <c r="D38" s="56">
        <f>D40+D50+D61</f>
        <v>531301.689836022</v>
      </c>
      <c r="E38" s="56">
        <f>E40+E50+E61</f>
        <v>15906</v>
      </c>
      <c r="F38" s="56">
        <f>F40+F50+F61</f>
        <v>23269</v>
      </c>
      <c r="G38" s="57">
        <f t="shared" si="0"/>
        <v>4.379620928211543</v>
      </c>
      <c r="H38" s="56">
        <f>H40+H50+H61</f>
        <v>533274</v>
      </c>
      <c r="I38" s="56">
        <f t="shared" si="1"/>
        <v>16065.412524</v>
      </c>
      <c r="J38" s="111">
        <f t="shared" si="2"/>
        <v>1972.3101639780216</v>
      </c>
      <c r="K38" s="6"/>
    </row>
    <row r="39" spans="1:11" ht="15" customHeight="1">
      <c r="A39" s="68"/>
      <c r="B39" s="76"/>
      <c r="C39" s="73" t="s">
        <v>14</v>
      </c>
      <c r="D39" s="49"/>
      <c r="E39" s="50"/>
      <c r="F39" s="50"/>
      <c r="G39" s="51"/>
      <c r="H39" s="60"/>
      <c r="I39" s="49">
        <f t="shared" si="1"/>
        <v>0</v>
      </c>
      <c r="J39" s="45">
        <f t="shared" si="2"/>
        <v>0</v>
      </c>
      <c r="K39" s="6"/>
    </row>
    <row r="40" spans="1:11" ht="15" customHeight="1">
      <c r="A40" s="79">
        <v>221</v>
      </c>
      <c r="B40" s="85"/>
      <c r="C40" s="81" t="s">
        <v>35</v>
      </c>
      <c r="D40" s="82">
        <f>SUM(D41:D48)</f>
        <v>274247.98207528377</v>
      </c>
      <c r="E40" s="82">
        <f>SUM(E41:E48)</f>
        <v>8162</v>
      </c>
      <c r="F40" s="82">
        <f>SUM(F41:F48)</f>
        <v>23269</v>
      </c>
      <c r="G40" s="83">
        <f t="shared" si="0"/>
        <v>8.484656778117124</v>
      </c>
      <c r="H40" s="82">
        <f>SUM(H41:H48)</f>
        <v>274250</v>
      </c>
      <c r="I40" s="82">
        <f t="shared" si="1"/>
        <v>8262.0555</v>
      </c>
      <c r="J40" s="113">
        <f t="shared" si="2"/>
        <v>2.017924716230482</v>
      </c>
      <c r="K40" s="6"/>
    </row>
    <row r="41" spans="1:11" ht="15" customHeight="1">
      <c r="A41" s="75"/>
      <c r="B41" s="76"/>
      <c r="C41" s="73" t="s">
        <v>36</v>
      </c>
      <c r="D41" s="49">
        <f>E41/30.126*1000</f>
        <v>17659.16484100113</v>
      </c>
      <c r="E41" s="50">
        <v>532</v>
      </c>
      <c r="F41" s="50">
        <v>2368</v>
      </c>
      <c r="G41" s="51">
        <f t="shared" si="0"/>
        <v>13.409467669172932</v>
      </c>
      <c r="H41" s="60">
        <v>17659</v>
      </c>
      <c r="I41" s="49">
        <f t="shared" si="1"/>
        <v>531.995034</v>
      </c>
      <c r="J41" s="45">
        <f t="shared" si="2"/>
        <v>-0.16484100112938904</v>
      </c>
      <c r="K41" s="6"/>
    </row>
    <row r="42" spans="1:11" ht="15" customHeight="1">
      <c r="A42" s="75"/>
      <c r="B42" s="76"/>
      <c r="C42" s="73" t="s">
        <v>37</v>
      </c>
      <c r="D42" s="49">
        <f aca="true" t="shared" si="4" ref="D42:D48">E42/30.126*1000</f>
        <v>16596.959437031135</v>
      </c>
      <c r="E42" s="50">
        <v>500</v>
      </c>
      <c r="F42" s="50">
        <v>6826</v>
      </c>
      <c r="G42" s="51">
        <f t="shared" si="0"/>
        <v>41.1280152</v>
      </c>
      <c r="H42" s="60">
        <v>16597</v>
      </c>
      <c r="I42" s="49">
        <f t="shared" si="1"/>
        <v>500.001222</v>
      </c>
      <c r="J42" s="45">
        <f t="shared" si="2"/>
        <v>0.04056296886483324</v>
      </c>
      <c r="K42" s="6"/>
    </row>
    <row r="43" spans="1:11" ht="15" customHeight="1">
      <c r="A43" s="75"/>
      <c r="B43" s="76"/>
      <c r="C43" s="73" t="s">
        <v>38</v>
      </c>
      <c r="D43" s="49">
        <v>9958</v>
      </c>
      <c r="E43" s="50">
        <v>200</v>
      </c>
      <c r="F43" s="50">
        <v>3158</v>
      </c>
      <c r="G43" s="51">
        <f t="shared" si="0"/>
        <v>31.71319542076722</v>
      </c>
      <c r="H43" s="60">
        <v>6639</v>
      </c>
      <c r="I43" s="49">
        <f t="shared" si="1"/>
        <v>200.00651399999998</v>
      </c>
      <c r="J43" s="45">
        <f t="shared" si="2"/>
        <v>-3319</v>
      </c>
      <c r="K43" s="6"/>
    </row>
    <row r="44" spans="1:11" ht="15" customHeight="1">
      <c r="A44" s="87"/>
      <c r="B44" s="59"/>
      <c r="C44" s="88" t="s">
        <v>39</v>
      </c>
      <c r="D44" s="49">
        <f t="shared" si="4"/>
        <v>16596.959437031135</v>
      </c>
      <c r="E44" s="50">
        <v>500</v>
      </c>
      <c r="F44" s="50"/>
      <c r="G44" s="51">
        <f t="shared" si="0"/>
        <v>0</v>
      </c>
      <c r="H44" s="60">
        <v>16597</v>
      </c>
      <c r="I44" s="49">
        <f t="shared" si="1"/>
        <v>500.001222</v>
      </c>
      <c r="J44" s="45">
        <f t="shared" si="2"/>
        <v>0.04056296886483324</v>
      </c>
      <c r="K44" s="6"/>
    </row>
    <row r="45" spans="1:11" ht="15" customHeight="1">
      <c r="A45" s="75"/>
      <c r="B45" s="76"/>
      <c r="C45" s="69" t="s">
        <v>40</v>
      </c>
      <c r="D45" s="49">
        <f t="shared" si="4"/>
        <v>13277.567549624908</v>
      </c>
      <c r="E45" s="50">
        <v>400</v>
      </c>
      <c r="F45" s="50"/>
      <c r="G45" s="51">
        <f t="shared" si="0"/>
        <v>0</v>
      </c>
      <c r="H45" s="60">
        <v>16598</v>
      </c>
      <c r="I45" s="49">
        <f t="shared" si="1"/>
        <v>500.031348</v>
      </c>
      <c r="J45" s="45">
        <f t="shared" si="2"/>
        <v>3320.4324503750922</v>
      </c>
      <c r="K45" s="6"/>
    </row>
    <row r="46" spans="1:11" ht="15" customHeight="1">
      <c r="A46" s="75"/>
      <c r="B46" s="76"/>
      <c r="C46" s="47" t="s">
        <v>290</v>
      </c>
      <c r="D46" s="49">
        <f t="shared" si="4"/>
        <v>33193.91887406227</v>
      </c>
      <c r="E46" s="50">
        <v>1000</v>
      </c>
      <c r="F46" s="50"/>
      <c r="G46" s="51">
        <f t="shared" si="0"/>
        <v>0</v>
      </c>
      <c r="H46" s="60">
        <v>33194</v>
      </c>
      <c r="I46" s="49">
        <f t="shared" si="1"/>
        <v>1000.002444</v>
      </c>
      <c r="J46" s="45">
        <f t="shared" si="2"/>
        <v>0.08112593772966648</v>
      </c>
      <c r="K46" s="6"/>
    </row>
    <row r="47" spans="1:11" ht="15" customHeight="1">
      <c r="A47" s="75"/>
      <c r="B47" s="76"/>
      <c r="C47" s="73" t="s">
        <v>41</v>
      </c>
      <c r="D47" s="49">
        <f t="shared" si="4"/>
        <v>165969.59437031133</v>
      </c>
      <c r="E47" s="50">
        <v>5000</v>
      </c>
      <c r="F47" s="50">
        <v>10917</v>
      </c>
      <c r="G47" s="51">
        <f t="shared" si="0"/>
        <v>6.577710840000001</v>
      </c>
      <c r="H47" s="60">
        <v>165970</v>
      </c>
      <c r="I47" s="49">
        <f t="shared" si="1"/>
        <v>5000.01222</v>
      </c>
      <c r="J47" s="45">
        <f t="shared" si="2"/>
        <v>0.40562968867016025</v>
      </c>
      <c r="K47" s="6"/>
    </row>
    <row r="48" spans="1:11" ht="15" customHeight="1">
      <c r="A48" s="75"/>
      <c r="B48" s="76"/>
      <c r="C48" s="73" t="s">
        <v>42</v>
      </c>
      <c r="D48" s="49">
        <f t="shared" si="4"/>
        <v>995.8175662218681</v>
      </c>
      <c r="E48" s="50">
        <v>30</v>
      </c>
      <c r="F48" s="50"/>
      <c r="G48" s="51">
        <f t="shared" si="0"/>
        <v>0</v>
      </c>
      <c r="H48" s="60">
        <v>996</v>
      </c>
      <c r="I48" s="49">
        <f t="shared" si="1"/>
        <v>30.005496000000004</v>
      </c>
      <c r="J48" s="45">
        <f t="shared" si="2"/>
        <v>0.18243377813189454</v>
      </c>
      <c r="K48" s="6"/>
    </row>
    <row r="49" spans="1:11" ht="15" customHeight="1">
      <c r="A49" s="42"/>
      <c r="B49" s="43"/>
      <c r="C49" s="73"/>
      <c r="D49" s="49"/>
      <c r="E49" s="50"/>
      <c r="F49" s="50"/>
      <c r="G49" s="51"/>
      <c r="H49" s="60"/>
      <c r="I49" s="49">
        <f t="shared" si="1"/>
        <v>0</v>
      </c>
      <c r="J49" s="45">
        <f t="shared" si="2"/>
        <v>0</v>
      </c>
      <c r="K49" s="6"/>
    </row>
    <row r="50" spans="1:11" ht="15" customHeight="1">
      <c r="A50" s="79">
        <v>223</v>
      </c>
      <c r="B50" s="89"/>
      <c r="C50" s="81" t="s">
        <v>43</v>
      </c>
      <c r="D50" s="82">
        <f>SUM(D51:D60)</f>
        <v>256057.89019451634</v>
      </c>
      <c r="E50" s="82">
        <f>SUM(E51:E60)</f>
        <v>7714</v>
      </c>
      <c r="F50" s="82">
        <f>SUM(F51:F60)</f>
        <v>0</v>
      </c>
      <c r="G50" s="83">
        <f t="shared" si="0"/>
        <v>0</v>
      </c>
      <c r="H50" s="82">
        <f>SUM(H51:H60)</f>
        <v>258028</v>
      </c>
      <c r="I50" s="82">
        <f t="shared" si="1"/>
        <v>7773.351528</v>
      </c>
      <c r="J50" s="113">
        <f t="shared" si="2"/>
        <v>1970.109805483662</v>
      </c>
      <c r="K50" s="6"/>
    </row>
    <row r="51" spans="1:11" ht="15" customHeight="1">
      <c r="A51" s="87"/>
      <c r="B51" s="59"/>
      <c r="C51" s="90" t="s">
        <v>222</v>
      </c>
      <c r="D51" s="49">
        <f>E51/30.126*1000</f>
        <v>29210.648609174797</v>
      </c>
      <c r="E51" s="49">
        <v>880</v>
      </c>
      <c r="F51" s="49"/>
      <c r="G51" s="51">
        <f t="shared" si="0"/>
        <v>0</v>
      </c>
      <c r="H51" s="60">
        <v>29211</v>
      </c>
      <c r="I51" s="49">
        <f t="shared" si="1"/>
        <v>880.010586</v>
      </c>
      <c r="J51" s="45">
        <f t="shared" si="2"/>
        <v>0.35139082520254306</v>
      </c>
      <c r="K51" s="6"/>
    </row>
    <row r="52" spans="1:11" ht="15" customHeight="1">
      <c r="A52" s="87"/>
      <c r="B52" s="59"/>
      <c r="C52" s="90" t="s">
        <v>217</v>
      </c>
      <c r="D52" s="49">
        <f aca="true" t="shared" si="5" ref="D52:D60">E52/30.126*1000</f>
        <v>11186.350660558985</v>
      </c>
      <c r="E52" s="49">
        <v>337</v>
      </c>
      <c r="F52" s="49"/>
      <c r="G52" s="51">
        <f t="shared" si="0"/>
        <v>0</v>
      </c>
      <c r="H52" s="60">
        <v>11186</v>
      </c>
      <c r="I52" s="49">
        <f t="shared" si="1"/>
        <v>336.989436</v>
      </c>
      <c r="J52" s="45">
        <f t="shared" si="2"/>
        <v>-0.35066055898460036</v>
      </c>
      <c r="K52" s="6"/>
    </row>
    <row r="53" spans="1:11" ht="15" customHeight="1">
      <c r="A53" s="87"/>
      <c r="B53" s="59"/>
      <c r="C53" s="90" t="s">
        <v>44</v>
      </c>
      <c r="D53" s="49">
        <f t="shared" si="5"/>
        <v>25891.256721768572</v>
      </c>
      <c r="E53" s="49">
        <v>780</v>
      </c>
      <c r="F53" s="49"/>
      <c r="G53" s="51">
        <f t="shared" si="0"/>
        <v>0</v>
      </c>
      <c r="H53" s="60">
        <v>30891</v>
      </c>
      <c r="I53" s="49">
        <f t="shared" si="1"/>
        <v>930.6222660000001</v>
      </c>
      <c r="J53" s="45">
        <f t="shared" si="2"/>
        <v>4999.743278231428</v>
      </c>
      <c r="K53" s="6"/>
    </row>
    <row r="54" spans="1:11" ht="15" customHeight="1">
      <c r="A54" s="87"/>
      <c r="B54" s="59"/>
      <c r="C54" s="90" t="s">
        <v>45</v>
      </c>
      <c r="D54" s="49">
        <f t="shared" si="5"/>
        <v>28579.964150567615</v>
      </c>
      <c r="E54" s="49">
        <v>861</v>
      </c>
      <c r="F54" s="49"/>
      <c r="G54" s="51">
        <f t="shared" si="0"/>
        <v>0</v>
      </c>
      <c r="H54" s="60">
        <v>28580</v>
      </c>
      <c r="I54" s="49">
        <f t="shared" si="1"/>
        <v>861.0010800000001</v>
      </c>
      <c r="J54" s="45">
        <f t="shared" si="2"/>
        <v>0.03584943238456617</v>
      </c>
      <c r="K54" s="6"/>
    </row>
    <row r="55" spans="1:11" ht="15" customHeight="1">
      <c r="A55" s="87"/>
      <c r="B55" s="59"/>
      <c r="C55" s="90" t="s">
        <v>46</v>
      </c>
      <c r="D55" s="49">
        <f t="shared" si="5"/>
        <v>39168.82427139348</v>
      </c>
      <c r="E55" s="49">
        <v>1180</v>
      </c>
      <c r="F55" s="49"/>
      <c r="G55" s="51">
        <f t="shared" si="0"/>
        <v>0</v>
      </c>
      <c r="H55" s="60">
        <v>52726</v>
      </c>
      <c r="I55" s="49">
        <f t="shared" si="1"/>
        <v>1588.423476</v>
      </c>
      <c r="J55" s="45">
        <f t="shared" si="2"/>
        <v>13557.175728606519</v>
      </c>
      <c r="K55" s="6"/>
    </row>
    <row r="56" spans="1:11" ht="15" customHeight="1">
      <c r="A56" s="87"/>
      <c r="B56" s="59"/>
      <c r="C56" s="90" t="s">
        <v>231</v>
      </c>
      <c r="D56" s="49">
        <f t="shared" si="5"/>
        <v>4082.8520215096587</v>
      </c>
      <c r="E56" s="49">
        <v>123</v>
      </c>
      <c r="F56" s="49"/>
      <c r="G56" s="51">
        <f t="shared" si="0"/>
        <v>0</v>
      </c>
      <c r="H56" s="60">
        <v>4083</v>
      </c>
      <c r="I56" s="49">
        <f t="shared" si="1"/>
        <v>123.004458</v>
      </c>
      <c r="J56" s="45">
        <f t="shared" si="2"/>
        <v>0.14797849034130195</v>
      </c>
      <c r="K56" s="6"/>
    </row>
    <row r="57" spans="1:11" ht="15" customHeight="1">
      <c r="A57" s="91"/>
      <c r="B57" s="92"/>
      <c r="C57" s="90" t="s">
        <v>47</v>
      </c>
      <c r="D57" s="49">
        <f t="shared" si="5"/>
        <v>8530.837150634003</v>
      </c>
      <c r="E57" s="49">
        <v>257</v>
      </c>
      <c r="F57" s="49"/>
      <c r="G57" s="51">
        <f t="shared" si="0"/>
        <v>0</v>
      </c>
      <c r="H57" s="60">
        <v>8531</v>
      </c>
      <c r="I57" s="49">
        <f t="shared" si="1"/>
        <v>257.004906</v>
      </c>
      <c r="J57" s="45">
        <f t="shared" si="2"/>
        <v>0.16284936599731736</v>
      </c>
      <c r="K57" s="6"/>
    </row>
    <row r="58" spans="1:11" ht="15" customHeight="1">
      <c r="A58" s="91"/>
      <c r="B58" s="92"/>
      <c r="C58" s="90" t="s">
        <v>211</v>
      </c>
      <c r="D58" s="49">
        <f t="shared" si="5"/>
        <v>26555.135099249816</v>
      </c>
      <c r="E58" s="49">
        <v>800</v>
      </c>
      <c r="F58" s="49"/>
      <c r="G58" s="51">
        <f t="shared" si="0"/>
        <v>0</v>
      </c>
      <c r="H58" s="60">
        <v>26555</v>
      </c>
      <c r="I58" s="49">
        <f t="shared" si="1"/>
        <v>799.99593</v>
      </c>
      <c r="J58" s="45">
        <f t="shared" si="2"/>
        <v>-0.13509924981553922</v>
      </c>
      <c r="K58" s="6"/>
    </row>
    <row r="59" spans="1:11" ht="15" customHeight="1">
      <c r="A59" s="91"/>
      <c r="B59" s="92"/>
      <c r="C59" s="90" t="s">
        <v>48</v>
      </c>
      <c r="D59" s="49">
        <f t="shared" si="5"/>
        <v>11153.156741684923</v>
      </c>
      <c r="E59" s="49">
        <v>336</v>
      </c>
      <c r="F59" s="49"/>
      <c r="G59" s="51">
        <f t="shared" si="0"/>
        <v>0</v>
      </c>
      <c r="H59" s="60">
        <v>36281</v>
      </c>
      <c r="I59" s="49">
        <f t="shared" si="1"/>
        <v>1093.0014059999999</v>
      </c>
      <c r="J59" s="45">
        <f t="shared" si="2"/>
        <v>25127.84325831508</v>
      </c>
      <c r="K59" s="6"/>
    </row>
    <row r="60" spans="1:11" ht="15" customHeight="1">
      <c r="A60" s="91"/>
      <c r="B60" s="92"/>
      <c r="C60" s="93" t="s">
        <v>248</v>
      </c>
      <c r="D60" s="49">
        <f t="shared" si="5"/>
        <v>71698.8647679745</v>
      </c>
      <c r="E60" s="49">
        <v>2160</v>
      </c>
      <c r="F60" s="49"/>
      <c r="G60" s="51">
        <f t="shared" si="0"/>
        <v>0</v>
      </c>
      <c r="H60" s="60">
        <v>29984</v>
      </c>
      <c r="I60" s="49">
        <f t="shared" si="1"/>
        <v>903.297984</v>
      </c>
      <c r="J60" s="45">
        <f t="shared" si="2"/>
        <v>-41714.864767974505</v>
      </c>
      <c r="K60" s="6"/>
    </row>
    <row r="61" spans="1:11" ht="15" customHeight="1">
      <c r="A61" s="79">
        <v>229</v>
      </c>
      <c r="B61" s="85"/>
      <c r="C61" s="81" t="s">
        <v>49</v>
      </c>
      <c r="D61" s="82">
        <f>SUM(D62:D62)</f>
        <v>995.8175662218681</v>
      </c>
      <c r="E61" s="82">
        <f>SUM(E62:E62)</f>
        <v>30</v>
      </c>
      <c r="F61" s="82">
        <f>SUM(F62:F62)</f>
        <v>0</v>
      </c>
      <c r="G61" s="83">
        <f t="shared" si="0"/>
        <v>0</v>
      </c>
      <c r="H61" s="82">
        <f>SUM(H62:H62)</f>
        <v>996</v>
      </c>
      <c r="I61" s="82">
        <f t="shared" si="1"/>
        <v>30.005496000000004</v>
      </c>
      <c r="J61" s="113">
        <f t="shared" si="2"/>
        <v>0.18243377813189454</v>
      </c>
      <c r="K61" s="6"/>
    </row>
    <row r="62" spans="1:11" ht="15" customHeight="1">
      <c r="A62" s="75"/>
      <c r="B62" s="76"/>
      <c r="C62" s="69" t="s">
        <v>50</v>
      </c>
      <c r="D62" s="49">
        <f>E62/30.126*1000</f>
        <v>995.8175662218681</v>
      </c>
      <c r="E62" s="50">
        <v>30</v>
      </c>
      <c r="F62" s="50"/>
      <c r="G62" s="51">
        <f t="shared" si="0"/>
        <v>0</v>
      </c>
      <c r="H62" s="60">
        <v>996</v>
      </c>
      <c r="I62" s="49">
        <f t="shared" si="1"/>
        <v>30.005496000000004</v>
      </c>
      <c r="J62" s="45">
        <f t="shared" si="2"/>
        <v>0.18243377813189454</v>
      </c>
      <c r="K62" s="6"/>
    </row>
    <row r="63" spans="1:11" ht="15" customHeight="1">
      <c r="A63" s="78">
        <v>290</v>
      </c>
      <c r="B63" s="54"/>
      <c r="C63" s="94" t="s">
        <v>51</v>
      </c>
      <c r="D63" s="56">
        <f>SUM(D65:D71)</f>
        <v>182301.00245634996</v>
      </c>
      <c r="E63" s="56">
        <f>SUM(E65:E71)</f>
        <v>5492</v>
      </c>
      <c r="F63" s="56">
        <f>SUM(F65:F71)</f>
        <v>0</v>
      </c>
      <c r="G63" s="57">
        <f t="shared" si="0"/>
        <v>0</v>
      </c>
      <c r="H63" s="56">
        <f>SUM(H65:H72)</f>
        <v>272301</v>
      </c>
      <c r="I63" s="56">
        <f>SUM(I65:I72)</f>
        <v>8203.339926</v>
      </c>
      <c r="J63" s="111">
        <f t="shared" si="2"/>
        <v>89999.99754365004</v>
      </c>
      <c r="K63" s="6"/>
    </row>
    <row r="64" spans="1:11" ht="15" customHeight="1">
      <c r="A64" s="91"/>
      <c r="B64" s="61"/>
      <c r="C64" s="90" t="s">
        <v>27</v>
      </c>
      <c r="D64" s="49"/>
      <c r="E64" s="50"/>
      <c r="F64" s="50"/>
      <c r="G64" s="51"/>
      <c r="H64" s="60"/>
      <c r="I64" s="49">
        <f t="shared" si="1"/>
        <v>0</v>
      </c>
      <c r="J64" s="45">
        <f t="shared" si="2"/>
        <v>0</v>
      </c>
      <c r="K64" s="6"/>
    </row>
    <row r="65" spans="1:11" ht="15" customHeight="1">
      <c r="A65" s="75"/>
      <c r="B65" s="76"/>
      <c r="C65" s="69" t="s">
        <v>52</v>
      </c>
      <c r="D65" s="49">
        <f>E65/30.126*1000</f>
        <v>22239.925645621723</v>
      </c>
      <c r="E65" s="50">
        <v>670</v>
      </c>
      <c r="F65" s="50"/>
      <c r="G65" s="51">
        <f t="shared" si="0"/>
        <v>0</v>
      </c>
      <c r="H65" s="60">
        <v>22240</v>
      </c>
      <c r="I65" s="49">
        <f t="shared" si="1"/>
        <v>670.00224</v>
      </c>
      <c r="J65" s="45">
        <f t="shared" si="2"/>
        <v>0.07435437827734859</v>
      </c>
      <c r="K65" s="6"/>
    </row>
    <row r="66" spans="1:11" ht="15" customHeight="1">
      <c r="A66" s="75"/>
      <c r="B66" s="76"/>
      <c r="C66" s="69" t="s">
        <v>212</v>
      </c>
      <c r="D66" s="49">
        <f aca="true" t="shared" si="6" ref="D66:D71">E66/30.126*1000</f>
        <v>0</v>
      </c>
      <c r="E66" s="50">
        <v>0</v>
      </c>
      <c r="F66" s="50"/>
      <c r="G66" s="51"/>
      <c r="H66" s="60"/>
      <c r="I66" s="49">
        <f t="shared" si="1"/>
        <v>0</v>
      </c>
      <c r="J66" s="45">
        <f t="shared" si="2"/>
        <v>0</v>
      </c>
      <c r="K66" s="6"/>
    </row>
    <row r="67" spans="1:11" ht="15" customHeight="1">
      <c r="A67" s="75"/>
      <c r="B67" s="76"/>
      <c r="C67" s="69" t="s">
        <v>53</v>
      </c>
      <c r="D67" s="49">
        <f t="shared" si="6"/>
        <v>16596.959437031135</v>
      </c>
      <c r="E67" s="50">
        <v>500</v>
      </c>
      <c r="F67" s="50"/>
      <c r="G67" s="51">
        <f t="shared" si="0"/>
        <v>0</v>
      </c>
      <c r="H67" s="60">
        <v>16597</v>
      </c>
      <c r="I67" s="49">
        <f aca="true" t="shared" si="7" ref="I67:I122">H67*30.126/1000</f>
        <v>500.001222</v>
      </c>
      <c r="J67" s="45">
        <f t="shared" si="2"/>
        <v>0.04056296886483324</v>
      </c>
      <c r="K67" s="6"/>
    </row>
    <row r="68" spans="1:11" ht="15" customHeight="1">
      <c r="A68" s="75"/>
      <c r="B68" s="76"/>
      <c r="C68" s="69" t="s">
        <v>54</v>
      </c>
      <c r="D68" s="49">
        <f t="shared" si="6"/>
        <v>110270.19849963486</v>
      </c>
      <c r="E68" s="50">
        <v>3322</v>
      </c>
      <c r="F68" s="50"/>
      <c r="G68" s="51">
        <f t="shared" si="0"/>
        <v>0</v>
      </c>
      <c r="H68" s="60">
        <v>110270</v>
      </c>
      <c r="I68" s="49">
        <f t="shared" si="7"/>
        <v>3321.99402</v>
      </c>
      <c r="J68" s="45">
        <f t="shared" si="2"/>
        <v>-0.1984996348619461</v>
      </c>
      <c r="K68" s="6"/>
    </row>
    <row r="69" spans="1:11" ht="15" customHeight="1">
      <c r="A69" s="75"/>
      <c r="B69" s="76"/>
      <c r="C69" s="69" t="s">
        <v>55</v>
      </c>
      <c r="D69" s="49">
        <f t="shared" si="6"/>
        <v>16596.959437031135</v>
      </c>
      <c r="E69" s="50">
        <v>500</v>
      </c>
      <c r="F69" s="50"/>
      <c r="G69" s="51">
        <f t="shared" si="0"/>
        <v>0</v>
      </c>
      <c r="H69" s="60">
        <v>16597</v>
      </c>
      <c r="I69" s="49">
        <f t="shared" si="7"/>
        <v>500.001222</v>
      </c>
      <c r="J69" s="45">
        <f t="shared" si="2"/>
        <v>0.04056296886483324</v>
      </c>
      <c r="K69" s="6"/>
    </row>
    <row r="70" spans="1:11" ht="15" customHeight="1">
      <c r="A70" s="75"/>
      <c r="B70" s="76"/>
      <c r="C70" s="69" t="s">
        <v>210</v>
      </c>
      <c r="D70" s="49">
        <f t="shared" si="6"/>
        <v>0</v>
      </c>
      <c r="E70" s="50">
        <v>0</v>
      </c>
      <c r="F70" s="50"/>
      <c r="G70" s="51"/>
      <c r="H70" s="60"/>
      <c r="I70" s="49">
        <f t="shared" si="7"/>
        <v>0</v>
      </c>
      <c r="J70" s="45">
        <f aca="true" t="shared" si="8" ref="J70:J139">H70-D70</f>
        <v>0</v>
      </c>
      <c r="K70" s="6"/>
    </row>
    <row r="71" spans="1:11" ht="15" customHeight="1">
      <c r="A71" s="91"/>
      <c r="B71" s="61"/>
      <c r="C71" s="93" t="s">
        <v>56</v>
      </c>
      <c r="D71" s="49">
        <f t="shared" si="6"/>
        <v>16596.959437031135</v>
      </c>
      <c r="E71" s="49">
        <v>500</v>
      </c>
      <c r="F71" s="49"/>
      <c r="G71" s="51">
        <f aca="true" t="shared" si="9" ref="G71:G139">F71/D71*100</f>
        <v>0</v>
      </c>
      <c r="H71" s="60">
        <v>16597</v>
      </c>
      <c r="I71" s="49">
        <f t="shared" si="7"/>
        <v>500.001222</v>
      </c>
      <c r="J71" s="45">
        <f t="shared" si="8"/>
        <v>0.04056296886483324</v>
      </c>
      <c r="K71" s="6"/>
    </row>
    <row r="72" spans="1:11" ht="15" customHeight="1" thickBot="1">
      <c r="A72" s="91"/>
      <c r="B72" s="61"/>
      <c r="C72" s="93" t="s">
        <v>312</v>
      </c>
      <c r="D72" s="49"/>
      <c r="E72" s="49"/>
      <c r="F72" s="49"/>
      <c r="G72" s="51"/>
      <c r="H72" s="60">
        <v>90000</v>
      </c>
      <c r="I72" s="49">
        <f t="shared" si="7"/>
        <v>2711.34</v>
      </c>
      <c r="J72" s="45">
        <f t="shared" si="8"/>
        <v>90000</v>
      </c>
      <c r="K72" s="6"/>
    </row>
    <row r="73" spans="1:11" ht="15" customHeight="1">
      <c r="A73" s="768" t="s">
        <v>0</v>
      </c>
      <c r="B73" s="770" t="s">
        <v>1</v>
      </c>
      <c r="C73" s="7"/>
      <c r="D73" s="16" t="s">
        <v>268</v>
      </c>
      <c r="E73" s="16" t="s">
        <v>268</v>
      </c>
      <c r="F73" s="16" t="s">
        <v>294</v>
      </c>
      <c r="G73" s="16"/>
      <c r="H73" s="26" t="s">
        <v>273</v>
      </c>
      <c r="I73" s="26" t="s">
        <v>273</v>
      </c>
      <c r="J73" s="16" t="s">
        <v>314</v>
      </c>
      <c r="K73" s="6"/>
    </row>
    <row r="74" spans="1:11" ht="15" customHeight="1">
      <c r="A74" s="769"/>
      <c r="B74" s="771"/>
      <c r="C74" s="8" t="s">
        <v>2</v>
      </c>
      <c r="D74" s="18" t="s">
        <v>269</v>
      </c>
      <c r="E74" s="18" t="s">
        <v>269</v>
      </c>
      <c r="F74" s="18" t="s">
        <v>295</v>
      </c>
      <c r="G74" s="18" t="s">
        <v>296</v>
      </c>
      <c r="H74" s="18" t="s">
        <v>274</v>
      </c>
      <c r="I74" s="18" t="s">
        <v>274</v>
      </c>
      <c r="J74" s="109"/>
      <c r="K74" s="6"/>
    </row>
    <row r="75" spans="1:11" ht="15" customHeight="1">
      <c r="A75" s="769"/>
      <c r="B75" s="771"/>
      <c r="C75" s="8"/>
      <c r="D75" s="34">
        <v>2009</v>
      </c>
      <c r="E75" s="34">
        <v>2009</v>
      </c>
      <c r="F75" s="37">
        <v>39964</v>
      </c>
      <c r="G75" s="37"/>
      <c r="H75" s="27"/>
      <c r="I75" s="27"/>
      <c r="J75" s="109" t="s">
        <v>230</v>
      </c>
      <c r="K75" s="6"/>
    </row>
    <row r="76" spans="1:11" ht="15" customHeight="1" thickBot="1">
      <c r="A76" s="10"/>
      <c r="B76" s="11"/>
      <c r="C76" s="9"/>
      <c r="D76" s="35" t="s">
        <v>230</v>
      </c>
      <c r="E76" s="10" t="s">
        <v>229</v>
      </c>
      <c r="F76" s="20" t="s">
        <v>230</v>
      </c>
      <c r="G76" s="20"/>
      <c r="H76" s="28" t="s">
        <v>275</v>
      </c>
      <c r="I76" s="20" t="s">
        <v>229</v>
      </c>
      <c r="J76" s="110"/>
      <c r="K76" s="6"/>
    </row>
    <row r="77" spans="1:11" ht="15" customHeight="1">
      <c r="A77" s="70">
        <v>243</v>
      </c>
      <c r="B77" s="71"/>
      <c r="C77" s="94" t="s">
        <v>57</v>
      </c>
      <c r="D77" s="56">
        <f>SUM(D78:D79)</f>
        <v>1327.756754962491</v>
      </c>
      <c r="E77" s="56">
        <f>SUM(E78:E79)</f>
        <v>40</v>
      </c>
      <c r="F77" s="56">
        <f>SUM(F78:F79)</f>
        <v>0</v>
      </c>
      <c r="G77" s="57">
        <f t="shared" si="9"/>
        <v>0</v>
      </c>
      <c r="H77" s="56">
        <f>SUM(H78:H79)</f>
        <v>1328</v>
      </c>
      <c r="I77" s="56">
        <f t="shared" si="7"/>
        <v>40.007328</v>
      </c>
      <c r="J77" s="111">
        <f t="shared" si="8"/>
        <v>0.24324503750904114</v>
      </c>
      <c r="K77" s="6"/>
    </row>
    <row r="78" spans="1:11" ht="15" customHeight="1">
      <c r="A78" s="46"/>
      <c r="B78" s="76"/>
      <c r="C78" s="93" t="s">
        <v>58</v>
      </c>
      <c r="D78" s="49">
        <f>E78/30.126*1000</f>
        <v>995.8175662218681</v>
      </c>
      <c r="E78" s="50">
        <v>30</v>
      </c>
      <c r="F78" s="50"/>
      <c r="G78" s="51">
        <f t="shared" si="9"/>
        <v>0</v>
      </c>
      <c r="H78" s="60">
        <v>996</v>
      </c>
      <c r="I78" s="49">
        <f t="shared" si="7"/>
        <v>30.005496000000004</v>
      </c>
      <c r="J78" s="45">
        <f t="shared" si="8"/>
        <v>0.18243377813189454</v>
      </c>
      <c r="K78" s="6"/>
    </row>
    <row r="79" spans="1:11" ht="15" customHeight="1">
      <c r="A79" s="46"/>
      <c r="B79" s="76"/>
      <c r="C79" s="93" t="s">
        <v>59</v>
      </c>
      <c r="D79" s="49">
        <f>E79/30.126*1000</f>
        <v>331.93918874062274</v>
      </c>
      <c r="E79" s="50">
        <v>10</v>
      </c>
      <c r="F79" s="50"/>
      <c r="G79" s="51">
        <f t="shared" si="9"/>
        <v>0</v>
      </c>
      <c r="H79" s="60">
        <v>332</v>
      </c>
      <c r="I79" s="49">
        <f t="shared" si="7"/>
        <v>10.001832</v>
      </c>
      <c r="J79" s="45">
        <f t="shared" si="8"/>
        <v>0.060811259377260285</v>
      </c>
      <c r="K79" s="6"/>
    </row>
    <row r="80" spans="1:11" ht="15" customHeight="1">
      <c r="A80" s="63">
        <v>300</v>
      </c>
      <c r="B80" s="64"/>
      <c r="C80" s="95" t="s">
        <v>60</v>
      </c>
      <c r="D80" s="66">
        <f>SUM(D83:D113)</f>
        <v>2749016.3973312094</v>
      </c>
      <c r="E80" s="66">
        <f>SUM(E83:E113)</f>
        <v>82816.93758</v>
      </c>
      <c r="F80" s="66">
        <f>SUM(F83:F113)</f>
        <v>0</v>
      </c>
      <c r="G80" s="67">
        <f t="shared" si="9"/>
        <v>0</v>
      </c>
      <c r="H80" s="66">
        <f>SUM(H83:H115)</f>
        <v>2850317</v>
      </c>
      <c r="I80" s="66">
        <f>SUM(I83:I115)</f>
        <v>93838.93513199996</v>
      </c>
      <c r="J80" s="66">
        <f>SUM(J83:J115)</f>
        <v>365865.6026687911</v>
      </c>
      <c r="K80" s="165"/>
    </row>
    <row r="81" spans="1:11" ht="15" customHeight="1">
      <c r="A81" s="68"/>
      <c r="B81" s="43"/>
      <c r="C81" s="73" t="s">
        <v>4</v>
      </c>
      <c r="D81" s="96"/>
      <c r="E81" s="50"/>
      <c r="F81" s="50"/>
      <c r="G81" s="51"/>
      <c r="H81" s="60"/>
      <c r="I81" s="49">
        <f t="shared" si="7"/>
        <v>0</v>
      </c>
      <c r="J81" s="45">
        <f t="shared" si="8"/>
        <v>0</v>
      </c>
      <c r="K81" s="6"/>
    </row>
    <row r="82" spans="1:11" ht="15" customHeight="1">
      <c r="A82" s="68"/>
      <c r="B82" s="43"/>
      <c r="C82" s="73" t="s">
        <v>223</v>
      </c>
      <c r="D82" s="49">
        <f>SUM(D83:D91)</f>
        <v>2361942.109340769</v>
      </c>
      <c r="E82" s="50">
        <f>SUM(E83:E91)</f>
        <v>71155.93758</v>
      </c>
      <c r="F82" s="50"/>
      <c r="G82" s="51">
        <f t="shared" si="9"/>
        <v>0</v>
      </c>
      <c r="H82" s="50">
        <f>SUM(H83:H91)</f>
        <v>2373231</v>
      </c>
      <c r="I82" s="49">
        <f t="shared" si="7"/>
        <v>71495.957106</v>
      </c>
      <c r="J82" s="45">
        <f t="shared" si="8"/>
        <v>11288.890659231227</v>
      </c>
      <c r="K82" s="6"/>
    </row>
    <row r="83" spans="1:11" ht="15" customHeight="1">
      <c r="A83" s="91"/>
      <c r="B83" s="61"/>
      <c r="C83" s="90" t="s">
        <v>65</v>
      </c>
      <c r="D83" s="49">
        <v>2246330</v>
      </c>
      <c r="E83" s="50">
        <f>D83*30.126/1000</f>
        <v>67672.93758</v>
      </c>
      <c r="F83" s="50"/>
      <c r="G83" s="51">
        <f t="shared" si="9"/>
        <v>0</v>
      </c>
      <c r="H83" s="60">
        <v>2246330</v>
      </c>
      <c r="I83" s="49">
        <f t="shared" si="7"/>
        <v>67672.93758</v>
      </c>
      <c r="J83" s="45">
        <f t="shared" si="8"/>
        <v>0</v>
      </c>
      <c r="K83" s="6"/>
    </row>
    <row r="84" spans="1:11" ht="15" customHeight="1">
      <c r="A84" s="91"/>
      <c r="B84" s="61"/>
      <c r="C84" s="90" t="s">
        <v>240</v>
      </c>
      <c r="D84" s="49">
        <v>27781</v>
      </c>
      <c r="E84" s="50">
        <v>837</v>
      </c>
      <c r="F84" s="50"/>
      <c r="G84" s="51">
        <f t="shared" si="9"/>
        <v>0</v>
      </c>
      <c r="H84" s="60">
        <v>27781</v>
      </c>
      <c r="I84" s="49">
        <f t="shared" si="7"/>
        <v>836.9304060000001</v>
      </c>
      <c r="J84" s="45">
        <f t="shared" si="8"/>
        <v>0</v>
      </c>
      <c r="K84" s="6"/>
    </row>
    <row r="85" spans="1:11" ht="15" customHeight="1">
      <c r="A85" s="91"/>
      <c r="B85" s="61"/>
      <c r="C85" s="90" t="s">
        <v>470</v>
      </c>
      <c r="D85" s="49"/>
      <c r="E85" s="50"/>
      <c r="F85" s="50"/>
      <c r="G85" s="51"/>
      <c r="H85" s="60">
        <v>9414</v>
      </c>
      <c r="I85" s="49">
        <f t="shared" si="7"/>
        <v>283.606164</v>
      </c>
      <c r="J85" s="45">
        <f t="shared" si="8"/>
        <v>9414</v>
      </c>
      <c r="K85" s="6"/>
    </row>
    <row r="86" spans="1:11" ht="15" customHeight="1">
      <c r="A86" s="91"/>
      <c r="B86" s="61"/>
      <c r="C86" s="90" t="s">
        <v>66</v>
      </c>
      <c r="D86" s="49">
        <f aca="true" t="shared" si="10" ref="D86:D111">E86/30.126*1000</f>
        <v>21244.108079399855</v>
      </c>
      <c r="E86" s="50">
        <v>640</v>
      </c>
      <c r="F86" s="50"/>
      <c r="G86" s="51">
        <f t="shared" si="9"/>
        <v>0</v>
      </c>
      <c r="H86" s="60">
        <v>29700</v>
      </c>
      <c r="I86" s="49">
        <f t="shared" si="7"/>
        <v>894.7422</v>
      </c>
      <c r="J86" s="45">
        <f t="shared" si="8"/>
        <v>8455.891920600145</v>
      </c>
      <c r="K86" s="6"/>
    </row>
    <row r="87" spans="1:11" ht="15" customHeight="1">
      <c r="A87" s="91"/>
      <c r="B87" s="61"/>
      <c r="C87" s="90" t="s">
        <v>67</v>
      </c>
      <c r="D87" s="49">
        <f t="shared" si="10"/>
        <v>42820.15534754033</v>
      </c>
      <c r="E87" s="50">
        <v>1290</v>
      </c>
      <c r="F87" s="50"/>
      <c r="G87" s="51">
        <f t="shared" si="9"/>
        <v>0</v>
      </c>
      <c r="H87" s="60">
        <v>27065</v>
      </c>
      <c r="I87" s="49">
        <f t="shared" si="7"/>
        <v>815.3601900000001</v>
      </c>
      <c r="J87" s="45">
        <f t="shared" si="8"/>
        <v>-15755.155347540327</v>
      </c>
      <c r="K87" s="6"/>
    </row>
    <row r="88" spans="1:11" ht="15" customHeight="1">
      <c r="A88" s="91"/>
      <c r="B88" s="61"/>
      <c r="C88" s="90" t="s">
        <v>68</v>
      </c>
      <c r="D88" s="49">
        <f t="shared" si="10"/>
        <v>17128.06213901613</v>
      </c>
      <c r="E88" s="50">
        <v>516</v>
      </c>
      <c r="F88" s="50"/>
      <c r="G88" s="51">
        <f t="shared" si="9"/>
        <v>0</v>
      </c>
      <c r="H88" s="60">
        <v>12186</v>
      </c>
      <c r="I88" s="49">
        <f t="shared" si="7"/>
        <v>367.115436</v>
      </c>
      <c r="J88" s="45">
        <f t="shared" si="8"/>
        <v>-4942.062139016129</v>
      </c>
      <c r="K88" s="6"/>
    </row>
    <row r="89" spans="1:11" ht="15" customHeight="1">
      <c r="A89" s="91"/>
      <c r="B89" s="61"/>
      <c r="C89" s="90" t="s">
        <v>214</v>
      </c>
      <c r="D89" s="49">
        <f t="shared" si="10"/>
        <v>0</v>
      </c>
      <c r="E89" s="50"/>
      <c r="F89" s="50"/>
      <c r="G89" s="51"/>
      <c r="H89" s="60">
        <v>8200</v>
      </c>
      <c r="I89" s="49">
        <f t="shared" si="7"/>
        <v>247.03320000000002</v>
      </c>
      <c r="J89" s="45">
        <f t="shared" si="8"/>
        <v>8200</v>
      </c>
      <c r="K89" s="6"/>
    </row>
    <row r="90" spans="1:11" ht="15" customHeight="1">
      <c r="A90" s="91"/>
      <c r="B90" s="61"/>
      <c r="C90" s="90" t="s">
        <v>299</v>
      </c>
      <c r="D90" s="49">
        <f t="shared" si="10"/>
        <v>0</v>
      </c>
      <c r="E90" s="50"/>
      <c r="F90" s="50"/>
      <c r="G90" s="51"/>
      <c r="H90" s="60">
        <v>1916</v>
      </c>
      <c r="I90" s="49">
        <f t="shared" si="7"/>
        <v>57.721416000000005</v>
      </c>
      <c r="J90" s="45">
        <f t="shared" si="8"/>
        <v>1916</v>
      </c>
      <c r="K90" s="6"/>
    </row>
    <row r="91" spans="1:11" ht="15" customHeight="1">
      <c r="A91" s="91"/>
      <c r="B91" s="61"/>
      <c r="C91" s="90" t="s">
        <v>173</v>
      </c>
      <c r="D91" s="49">
        <f t="shared" si="10"/>
        <v>6638.783774812454</v>
      </c>
      <c r="E91" s="50">
        <v>200</v>
      </c>
      <c r="F91" s="50"/>
      <c r="G91" s="51">
        <f t="shared" si="9"/>
        <v>0</v>
      </c>
      <c r="H91" s="60">
        <v>10639</v>
      </c>
      <c r="I91" s="49">
        <f t="shared" si="7"/>
        <v>320.510514</v>
      </c>
      <c r="J91" s="45">
        <f t="shared" si="8"/>
        <v>4000.216225187546</v>
      </c>
      <c r="K91" s="6"/>
    </row>
    <row r="92" spans="1:11" ht="15" customHeight="1">
      <c r="A92" s="91"/>
      <c r="B92" s="61"/>
      <c r="C92" s="90" t="s">
        <v>69</v>
      </c>
      <c r="D92" s="49">
        <f t="shared" si="10"/>
        <v>23634.070238332337</v>
      </c>
      <c r="E92" s="50">
        <v>712</v>
      </c>
      <c r="F92" s="50"/>
      <c r="G92" s="51">
        <f t="shared" si="9"/>
        <v>0</v>
      </c>
      <c r="H92" s="60">
        <v>23554</v>
      </c>
      <c r="I92" s="49">
        <f t="shared" si="7"/>
        <v>709.587804</v>
      </c>
      <c r="J92" s="45">
        <f t="shared" si="8"/>
        <v>-80.07023833233688</v>
      </c>
      <c r="K92" s="6"/>
    </row>
    <row r="93" spans="1:11" ht="15" customHeight="1">
      <c r="A93" s="91"/>
      <c r="B93" s="61"/>
      <c r="C93" s="90" t="s">
        <v>241</v>
      </c>
      <c r="D93" s="49">
        <f t="shared" si="10"/>
        <v>116178.71605921794</v>
      </c>
      <c r="E93" s="50">
        <v>3500</v>
      </c>
      <c r="F93" s="50"/>
      <c r="G93" s="51">
        <f t="shared" si="9"/>
        <v>0</v>
      </c>
      <c r="H93" s="60">
        <v>116179</v>
      </c>
      <c r="I93" s="49">
        <f t="shared" si="7"/>
        <v>3500.008554</v>
      </c>
      <c r="J93" s="45">
        <f t="shared" si="8"/>
        <v>0.28394078205747064</v>
      </c>
      <c r="K93" s="6"/>
    </row>
    <row r="94" spans="1:11" ht="15" customHeight="1">
      <c r="A94" s="91"/>
      <c r="B94" s="61"/>
      <c r="C94" s="73" t="s">
        <v>61</v>
      </c>
      <c r="D94" s="49">
        <f t="shared" si="10"/>
        <v>53110.27019849963</v>
      </c>
      <c r="E94" s="50">
        <v>1600</v>
      </c>
      <c r="F94" s="50"/>
      <c r="G94" s="51">
        <f t="shared" si="9"/>
        <v>0</v>
      </c>
      <c r="H94" s="60">
        <v>53110</v>
      </c>
      <c r="I94" s="49">
        <f t="shared" si="7"/>
        <v>1599.99186</v>
      </c>
      <c r="J94" s="45">
        <f t="shared" si="8"/>
        <v>-0.27019849963107845</v>
      </c>
      <c r="K94" s="6"/>
    </row>
    <row r="95" spans="1:11" ht="15" customHeight="1">
      <c r="A95" s="91"/>
      <c r="B95" s="61"/>
      <c r="C95" s="90" t="s">
        <v>62</v>
      </c>
      <c r="D95" s="49">
        <f t="shared" si="10"/>
        <v>31169.08982274447</v>
      </c>
      <c r="E95" s="50">
        <v>939</v>
      </c>
      <c r="F95" s="50"/>
      <c r="G95" s="51">
        <f t="shared" si="9"/>
        <v>0</v>
      </c>
      <c r="H95" s="60">
        <v>31169</v>
      </c>
      <c r="I95" s="49">
        <f t="shared" si="7"/>
        <v>938.997294</v>
      </c>
      <c r="J95" s="45">
        <f t="shared" si="8"/>
        <v>-0.08982274447043892</v>
      </c>
      <c r="K95" s="6"/>
    </row>
    <row r="96" spans="1:11" ht="15" customHeight="1">
      <c r="A96" s="91"/>
      <c r="B96" s="61"/>
      <c r="C96" s="90" t="s">
        <v>172</v>
      </c>
      <c r="D96" s="49">
        <f t="shared" si="10"/>
        <v>6638.783774812454</v>
      </c>
      <c r="E96" s="50">
        <v>200</v>
      </c>
      <c r="F96" s="50"/>
      <c r="G96" s="51">
        <f t="shared" si="9"/>
        <v>0</v>
      </c>
      <c r="H96" s="60">
        <v>10000</v>
      </c>
      <c r="I96" s="49">
        <f t="shared" si="7"/>
        <v>301.26</v>
      </c>
      <c r="J96" s="45">
        <f t="shared" si="8"/>
        <v>3361.216225187546</v>
      </c>
      <c r="K96" s="6"/>
    </row>
    <row r="97" spans="1:11" ht="15" customHeight="1">
      <c r="A97" s="91"/>
      <c r="B97" s="61"/>
      <c r="C97" s="90" t="s">
        <v>63</v>
      </c>
      <c r="D97" s="49">
        <f t="shared" si="10"/>
        <v>8298.479718515568</v>
      </c>
      <c r="E97" s="50">
        <v>250</v>
      </c>
      <c r="F97" s="50"/>
      <c r="G97" s="51">
        <f t="shared" si="9"/>
        <v>0</v>
      </c>
      <c r="H97" s="60">
        <v>10000</v>
      </c>
      <c r="I97" s="49">
        <f t="shared" si="7"/>
        <v>301.26</v>
      </c>
      <c r="J97" s="45">
        <f t="shared" si="8"/>
        <v>1701.5202814844324</v>
      </c>
      <c r="K97" s="6"/>
    </row>
    <row r="98" spans="1:11" ht="15" customHeight="1">
      <c r="A98" s="91"/>
      <c r="B98" s="61"/>
      <c r="C98" s="90" t="s">
        <v>252</v>
      </c>
      <c r="D98" s="49">
        <f t="shared" si="10"/>
        <v>9958.17566221868</v>
      </c>
      <c r="E98" s="50">
        <v>300</v>
      </c>
      <c r="F98" s="50"/>
      <c r="G98" s="51">
        <f t="shared" si="9"/>
        <v>0</v>
      </c>
      <c r="H98" s="60">
        <v>9958</v>
      </c>
      <c r="I98" s="49">
        <f t="shared" si="7"/>
        <v>299.994708</v>
      </c>
      <c r="J98" s="45">
        <f t="shared" si="8"/>
        <v>-0.17566221868037246</v>
      </c>
      <c r="K98" s="6"/>
    </row>
    <row r="99" spans="1:11" ht="15" customHeight="1">
      <c r="A99" s="91"/>
      <c r="B99" s="61"/>
      <c r="C99" s="90" t="s">
        <v>179</v>
      </c>
      <c r="D99" s="49">
        <f t="shared" si="10"/>
        <v>13277.567549624908</v>
      </c>
      <c r="E99" s="50">
        <v>400</v>
      </c>
      <c r="F99" s="50"/>
      <c r="G99" s="51">
        <f t="shared" si="9"/>
        <v>0</v>
      </c>
      <c r="H99" s="60">
        <v>13278</v>
      </c>
      <c r="I99" s="49">
        <f t="shared" si="7"/>
        <v>400.01302799999996</v>
      </c>
      <c r="J99" s="45">
        <f>H99-D99</f>
        <v>0.4324503750922304</v>
      </c>
      <c r="K99" s="6"/>
    </row>
    <row r="100" spans="1:11" ht="15" customHeight="1">
      <c r="A100" s="91"/>
      <c r="B100" s="61"/>
      <c r="C100" s="90" t="s">
        <v>463</v>
      </c>
      <c r="D100" s="49"/>
      <c r="E100" s="50"/>
      <c r="F100" s="50"/>
      <c r="G100" s="51"/>
      <c r="H100" s="84">
        <v>22895</v>
      </c>
      <c r="I100" s="49">
        <f t="shared" si="7"/>
        <v>689.73477</v>
      </c>
      <c r="J100" s="45">
        <f>H100-D100</f>
        <v>22895</v>
      </c>
      <c r="K100" s="6"/>
    </row>
    <row r="101" spans="1:11" ht="15" customHeight="1">
      <c r="A101" s="91"/>
      <c r="B101" s="61"/>
      <c r="C101" s="90" t="s">
        <v>64</v>
      </c>
      <c r="D101" s="49">
        <f t="shared" si="10"/>
        <v>12779.658766513974</v>
      </c>
      <c r="E101" s="50">
        <v>385</v>
      </c>
      <c r="F101" s="50"/>
      <c r="G101" s="51">
        <f t="shared" si="9"/>
        <v>0</v>
      </c>
      <c r="H101" s="60">
        <v>12769</v>
      </c>
      <c r="I101" s="49">
        <f t="shared" si="7"/>
        <v>384.678894</v>
      </c>
      <c r="J101" s="45">
        <f t="shared" si="8"/>
        <v>-10.658766513974115</v>
      </c>
      <c r="K101" s="6"/>
    </row>
    <row r="102" spans="1:11" ht="15" customHeight="1">
      <c r="A102" s="91"/>
      <c r="B102" s="61"/>
      <c r="C102" s="90" t="s">
        <v>70</v>
      </c>
      <c r="D102" s="49">
        <f t="shared" si="10"/>
        <v>26555.135099249816</v>
      </c>
      <c r="E102" s="50">
        <v>800</v>
      </c>
      <c r="F102" s="50"/>
      <c r="G102" s="51">
        <f t="shared" si="9"/>
        <v>0</v>
      </c>
      <c r="H102" s="60">
        <v>26555</v>
      </c>
      <c r="I102" s="49">
        <f t="shared" si="7"/>
        <v>799.99593</v>
      </c>
      <c r="J102" s="45">
        <f t="shared" si="8"/>
        <v>-0.13509924981553922</v>
      </c>
      <c r="K102" s="6"/>
    </row>
    <row r="103" spans="1:11" ht="15" customHeight="1">
      <c r="A103" s="91"/>
      <c r="B103" s="61"/>
      <c r="C103" s="93" t="s">
        <v>71</v>
      </c>
      <c r="D103" s="49">
        <f t="shared" si="10"/>
        <v>12381.331740025227</v>
      </c>
      <c r="E103" s="50">
        <v>373</v>
      </c>
      <c r="F103" s="50"/>
      <c r="G103" s="51">
        <f t="shared" si="9"/>
        <v>0</v>
      </c>
      <c r="H103" s="60">
        <v>9065</v>
      </c>
      <c r="I103" s="49">
        <f t="shared" si="7"/>
        <v>273.09219</v>
      </c>
      <c r="J103" s="45">
        <f t="shared" si="8"/>
        <v>-3316.331740025227</v>
      </c>
      <c r="K103" s="6"/>
    </row>
    <row r="104" spans="1:11" ht="15" customHeight="1">
      <c r="A104" s="91"/>
      <c r="B104" s="61"/>
      <c r="C104" s="93" t="s">
        <v>72</v>
      </c>
      <c r="D104" s="49">
        <f t="shared" si="10"/>
        <v>45309.699263095</v>
      </c>
      <c r="E104" s="50">
        <v>1365</v>
      </c>
      <c r="F104" s="50"/>
      <c r="G104" s="51">
        <f t="shared" si="9"/>
        <v>0</v>
      </c>
      <c r="H104" s="60">
        <v>45310</v>
      </c>
      <c r="I104" s="49">
        <f t="shared" si="7"/>
        <v>1365.00906</v>
      </c>
      <c r="J104" s="45">
        <f t="shared" si="8"/>
        <v>0.3007369050028501</v>
      </c>
      <c r="K104" s="6"/>
    </row>
    <row r="105" spans="1:11" ht="15" customHeight="1">
      <c r="A105" s="91"/>
      <c r="B105" s="61"/>
      <c r="C105" s="93" t="s">
        <v>73</v>
      </c>
      <c r="D105" s="49">
        <f t="shared" si="10"/>
        <v>265.55135099249816</v>
      </c>
      <c r="E105" s="50">
        <v>8</v>
      </c>
      <c r="F105" s="50"/>
      <c r="G105" s="51">
        <f t="shared" si="9"/>
        <v>0</v>
      </c>
      <c r="H105" s="60">
        <v>266</v>
      </c>
      <c r="I105" s="49">
        <f t="shared" si="7"/>
        <v>8.013516000000001</v>
      </c>
      <c r="J105" s="45">
        <f t="shared" si="8"/>
        <v>0.44864900750184233</v>
      </c>
      <c r="K105" s="6"/>
    </row>
    <row r="106" spans="1:11" ht="15" customHeight="1">
      <c r="A106" s="91"/>
      <c r="B106" s="61"/>
      <c r="C106" s="73" t="s">
        <v>185</v>
      </c>
      <c r="D106" s="49">
        <f t="shared" si="10"/>
        <v>4647.148642368717</v>
      </c>
      <c r="E106" s="49">
        <v>140</v>
      </c>
      <c r="F106" s="49"/>
      <c r="G106" s="51">
        <f t="shared" si="9"/>
        <v>0</v>
      </c>
      <c r="H106" s="60">
        <v>4647</v>
      </c>
      <c r="I106" s="49">
        <f t="shared" si="7"/>
        <v>139.995522</v>
      </c>
      <c r="J106" s="45">
        <f t="shared" si="8"/>
        <v>-0.14864236871744652</v>
      </c>
      <c r="K106" s="6"/>
    </row>
    <row r="107" spans="1:11" ht="15" customHeight="1">
      <c r="A107" s="91"/>
      <c r="B107" s="61"/>
      <c r="C107" s="73" t="s">
        <v>174</v>
      </c>
      <c r="D107" s="49">
        <f t="shared" si="10"/>
        <v>6273.650667197769</v>
      </c>
      <c r="E107" s="50">
        <v>189</v>
      </c>
      <c r="F107" s="50"/>
      <c r="G107" s="51">
        <f t="shared" si="9"/>
        <v>0</v>
      </c>
      <c r="H107" s="60">
        <v>6284</v>
      </c>
      <c r="I107" s="49">
        <f t="shared" si="7"/>
        <v>189.31178400000002</v>
      </c>
      <c r="J107" s="45">
        <f t="shared" si="8"/>
        <v>10.349332802231402</v>
      </c>
      <c r="K107" s="6"/>
    </row>
    <row r="108" spans="1:11" ht="15" customHeight="1">
      <c r="A108" s="91"/>
      <c r="B108" s="61"/>
      <c r="C108" s="73" t="s">
        <v>459</v>
      </c>
      <c r="D108" s="49"/>
      <c r="E108" s="50"/>
      <c r="F108" s="50"/>
      <c r="G108" s="51"/>
      <c r="H108" s="60">
        <v>800</v>
      </c>
      <c r="I108" s="49">
        <f t="shared" si="7"/>
        <v>24.1008</v>
      </c>
      <c r="J108" s="45">
        <f t="shared" si="8"/>
        <v>800</v>
      </c>
      <c r="K108" s="6"/>
    </row>
    <row r="109" spans="1:11" ht="15" customHeight="1">
      <c r="A109" s="91"/>
      <c r="B109" s="61"/>
      <c r="C109" s="73" t="s">
        <v>460</v>
      </c>
      <c r="D109" s="49"/>
      <c r="E109" s="50"/>
      <c r="F109" s="50"/>
      <c r="G109" s="51"/>
      <c r="H109" s="60">
        <v>1000</v>
      </c>
      <c r="I109" s="49">
        <f t="shared" si="7"/>
        <v>30.126</v>
      </c>
      <c r="J109" s="45">
        <f t="shared" si="8"/>
        <v>1000</v>
      </c>
      <c r="K109" s="6"/>
    </row>
    <row r="110" spans="1:11" ht="15" customHeight="1">
      <c r="A110" s="91"/>
      <c r="B110" s="61"/>
      <c r="C110" s="73" t="s">
        <v>291</v>
      </c>
      <c r="D110" s="49"/>
      <c r="E110" s="50"/>
      <c r="F110" s="50"/>
      <c r="G110" s="51"/>
      <c r="H110" s="60"/>
      <c r="I110" s="49"/>
      <c r="J110" s="45">
        <f t="shared" si="8"/>
        <v>0</v>
      </c>
      <c r="K110" s="6"/>
    </row>
    <row r="111" spans="1:11" ht="15" customHeight="1">
      <c r="A111" s="42"/>
      <c r="B111" s="43"/>
      <c r="C111" s="73" t="s">
        <v>75</v>
      </c>
      <c r="D111" s="49">
        <f t="shared" si="10"/>
        <v>16596.959437031135</v>
      </c>
      <c r="E111" s="50">
        <v>500</v>
      </c>
      <c r="F111" s="50"/>
      <c r="G111" s="51">
        <f t="shared" si="9"/>
        <v>0</v>
      </c>
      <c r="H111" s="60">
        <v>11618</v>
      </c>
      <c r="I111" s="49">
        <f t="shared" si="7"/>
        <v>350.003868</v>
      </c>
      <c r="J111" s="45">
        <f t="shared" si="8"/>
        <v>-4978.959437031135</v>
      </c>
      <c r="K111" s="6"/>
    </row>
    <row r="112" spans="1:11" ht="15" customHeight="1">
      <c r="A112" s="42"/>
      <c r="B112" s="43"/>
      <c r="C112" s="73" t="s">
        <v>279</v>
      </c>
      <c r="D112" s="49"/>
      <c r="E112" s="50"/>
      <c r="F112" s="50"/>
      <c r="G112" s="51"/>
      <c r="H112" s="60">
        <v>22000</v>
      </c>
      <c r="I112" s="49">
        <f t="shared" si="7"/>
        <v>662.772</v>
      </c>
      <c r="J112" s="45">
        <f t="shared" si="8"/>
        <v>22000</v>
      </c>
      <c r="K112" s="6"/>
    </row>
    <row r="113" spans="1:11" ht="15" customHeight="1">
      <c r="A113" s="42"/>
      <c r="B113" s="43"/>
      <c r="C113" s="73" t="s">
        <v>284</v>
      </c>
      <c r="D113" s="49"/>
      <c r="E113" s="50"/>
      <c r="F113" s="50"/>
      <c r="G113" s="51"/>
      <c r="H113" s="60">
        <v>39629</v>
      </c>
      <c r="I113" s="49">
        <f t="shared" si="7"/>
        <v>1193.8632539999999</v>
      </c>
      <c r="J113" s="45">
        <f t="shared" si="8"/>
        <v>39629</v>
      </c>
      <c r="K113" s="6"/>
    </row>
    <row r="114" spans="1:256" s="2" customFormat="1" ht="15" customHeight="1">
      <c r="A114" s="118"/>
      <c r="B114" s="118"/>
      <c r="C114" s="118" t="s">
        <v>471</v>
      </c>
      <c r="D114" s="118"/>
      <c r="E114" s="118"/>
      <c r="F114" s="118"/>
      <c r="G114" s="118"/>
      <c r="H114" s="118" t="s">
        <v>472</v>
      </c>
      <c r="I114" s="49">
        <f t="shared" si="7"/>
        <v>7970.2851900000005</v>
      </c>
      <c r="J114" s="45">
        <f t="shared" si="8"/>
        <v>264565</v>
      </c>
      <c r="K114" s="761"/>
      <c r="L114" s="761"/>
      <c r="M114" s="761"/>
      <c r="N114" s="761"/>
      <c r="O114" s="761"/>
      <c r="P114" s="761"/>
      <c r="Q114" s="761"/>
      <c r="R114" s="761"/>
      <c r="S114" s="761"/>
      <c r="T114" s="761"/>
      <c r="U114" s="761"/>
      <c r="V114" s="761"/>
      <c r="W114" s="761"/>
      <c r="X114" s="761"/>
      <c r="Y114" s="761"/>
      <c r="Z114" s="761"/>
      <c r="AA114" s="761"/>
      <c r="AB114" s="761"/>
      <c r="AC114" s="761"/>
      <c r="AD114" s="761"/>
      <c r="AE114" s="761"/>
      <c r="AF114" s="761"/>
      <c r="AG114" s="761"/>
      <c r="AH114" s="761"/>
      <c r="AI114" s="761"/>
      <c r="AJ114" s="761"/>
      <c r="AK114" s="761"/>
      <c r="AL114" s="761"/>
      <c r="AM114" s="761"/>
      <c r="AN114" s="761"/>
      <c r="AO114" s="761"/>
      <c r="AP114" s="761"/>
      <c r="AQ114" s="761"/>
      <c r="AR114" s="761"/>
      <c r="AS114" s="761"/>
      <c r="AT114" s="761"/>
      <c r="AU114" s="761"/>
      <c r="AV114" s="761"/>
      <c r="AW114" s="761"/>
      <c r="AX114" s="761"/>
      <c r="AY114" s="761"/>
      <c r="AZ114" s="761"/>
      <c r="BA114" s="761"/>
      <c r="BB114" s="761"/>
      <c r="BC114" s="761"/>
      <c r="BD114" s="761"/>
      <c r="BE114" s="761"/>
      <c r="BF114" s="761"/>
      <c r="BG114" s="761"/>
      <c r="BH114" s="761"/>
      <c r="BI114" s="761"/>
      <c r="BJ114" s="761"/>
      <c r="BK114" s="761"/>
      <c r="BL114" s="761"/>
      <c r="BM114" s="761"/>
      <c r="BN114" s="761"/>
      <c r="BO114" s="761"/>
      <c r="BP114" s="761"/>
      <c r="BQ114" s="761"/>
      <c r="BR114" s="761"/>
      <c r="BS114" s="761"/>
      <c r="BT114" s="761"/>
      <c r="BU114" s="761"/>
      <c r="BV114" s="761"/>
      <c r="BW114" s="761"/>
      <c r="BX114" s="761"/>
      <c r="BY114" s="761"/>
      <c r="BZ114" s="761"/>
      <c r="CA114" s="761"/>
      <c r="CB114" s="761"/>
      <c r="CC114" s="761"/>
      <c r="CD114" s="761"/>
      <c r="CE114" s="761"/>
      <c r="CF114" s="761"/>
      <c r="CG114" s="761"/>
      <c r="CH114" s="761"/>
      <c r="CI114" s="761"/>
      <c r="CJ114" s="761"/>
      <c r="CK114" s="761"/>
      <c r="CL114" s="761"/>
      <c r="CM114" s="761"/>
      <c r="CN114" s="761"/>
      <c r="CO114" s="761"/>
      <c r="CP114" s="761"/>
      <c r="CQ114" s="761"/>
      <c r="CR114" s="761"/>
      <c r="CS114" s="761"/>
      <c r="CT114" s="761"/>
      <c r="CU114" s="761"/>
      <c r="CV114" s="761"/>
      <c r="CW114" s="761"/>
      <c r="CX114" s="761"/>
      <c r="CY114" s="761"/>
      <c r="CZ114" s="761"/>
      <c r="DA114" s="761"/>
      <c r="DB114" s="761"/>
      <c r="DC114" s="761"/>
      <c r="DD114" s="761"/>
      <c r="DE114" s="761"/>
      <c r="DF114" s="761"/>
      <c r="DG114" s="761"/>
      <c r="DH114" s="761"/>
      <c r="DI114" s="761"/>
      <c r="DJ114" s="761"/>
      <c r="DK114" s="761"/>
      <c r="DL114" s="761"/>
      <c r="DM114" s="761"/>
      <c r="DN114" s="761"/>
      <c r="DO114" s="761"/>
      <c r="DP114" s="761"/>
      <c r="DQ114" s="761"/>
      <c r="DR114" s="761"/>
      <c r="DS114" s="761"/>
      <c r="DT114" s="761"/>
      <c r="DU114" s="761"/>
      <c r="DV114" s="761"/>
      <c r="DW114" s="761"/>
      <c r="DX114" s="761"/>
      <c r="DY114" s="761"/>
      <c r="DZ114" s="761"/>
      <c r="EA114" s="761"/>
      <c r="EB114" s="761"/>
      <c r="EC114" s="761"/>
      <c r="ED114" s="761"/>
      <c r="EE114" s="761"/>
      <c r="EF114" s="761"/>
      <c r="EG114" s="761"/>
      <c r="EH114" s="761"/>
      <c r="EI114" s="761"/>
      <c r="EJ114" s="761"/>
      <c r="EK114" s="761"/>
      <c r="EL114" s="761"/>
      <c r="EM114" s="761"/>
      <c r="EN114" s="761"/>
      <c r="EO114" s="761"/>
      <c r="EP114" s="761"/>
      <c r="EQ114" s="761"/>
      <c r="ER114" s="761"/>
      <c r="ES114" s="761"/>
      <c r="ET114" s="761"/>
      <c r="EU114" s="761"/>
      <c r="EV114" s="761"/>
      <c r="EW114" s="761"/>
      <c r="EX114" s="761"/>
      <c r="EY114" s="761"/>
      <c r="EZ114" s="761"/>
      <c r="FA114" s="761"/>
      <c r="FB114" s="761"/>
      <c r="FC114" s="761"/>
      <c r="FD114" s="761"/>
      <c r="FE114" s="761"/>
      <c r="FF114" s="761"/>
      <c r="FG114" s="761"/>
      <c r="FH114" s="761"/>
      <c r="FI114" s="761"/>
      <c r="FJ114" s="761"/>
      <c r="FK114" s="761"/>
      <c r="FL114" s="761"/>
      <c r="FM114" s="761"/>
      <c r="FN114" s="761"/>
      <c r="FO114" s="761"/>
      <c r="FP114" s="761"/>
      <c r="FQ114" s="761"/>
      <c r="FR114" s="761"/>
      <c r="FS114" s="761"/>
      <c r="FT114" s="761"/>
      <c r="FU114" s="761"/>
      <c r="FV114" s="761"/>
      <c r="FW114" s="761"/>
      <c r="FX114" s="761"/>
      <c r="FY114" s="761"/>
      <c r="FZ114" s="761"/>
      <c r="GA114" s="761"/>
      <c r="GB114" s="761"/>
      <c r="GC114" s="761"/>
      <c r="GD114" s="761"/>
      <c r="GE114" s="761"/>
      <c r="GF114" s="761"/>
      <c r="GG114" s="761"/>
      <c r="GH114" s="761"/>
      <c r="GI114" s="761"/>
      <c r="GJ114" s="761"/>
      <c r="GK114" s="761"/>
      <c r="GL114" s="761"/>
      <c r="GM114" s="761"/>
      <c r="GN114" s="761"/>
      <c r="GO114" s="761"/>
      <c r="GP114" s="761"/>
      <c r="GQ114" s="761"/>
      <c r="GR114" s="761"/>
      <c r="GS114" s="761"/>
      <c r="GT114" s="761"/>
      <c r="GU114" s="761"/>
      <c r="GV114" s="761"/>
      <c r="GW114" s="761"/>
      <c r="GX114" s="761"/>
      <c r="GY114" s="761"/>
      <c r="GZ114" s="761"/>
      <c r="HA114" s="761"/>
      <c r="HB114" s="761"/>
      <c r="HC114" s="761"/>
      <c r="HD114" s="761"/>
      <c r="HE114" s="761"/>
      <c r="HF114" s="761"/>
      <c r="HG114" s="761"/>
      <c r="HH114" s="761"/>
      <c r="HI114" s="761"/>
      <c r="HJ114" s="761"/>
      <c r="HK114" s="761"/>
      <c r="HL114" s="761"/>
      <c r="HM114" s="761"/>
      <c r="HN114" s="761"/>
      <c r="HO114" s="761"/>
      <c r="HP114" s="761"/>
      <c r="HQ114" s="761"/>
      <c r="HR114" s="761"/>
      <c r="HS114" s="761"/>
      <c r="HT114" s="761"/>
      <c r="HU114" s="761"/>
      <c r="HV114" s="761"/>
      <c r="HW114" s="761"/>
      <c r="HX114" s="761"/>
      <c r="HY114" s="761"/>
      <c r="HZ114" s="761"/>
      <c r="IA114" s="761"/>
      <c r="IB114" s="761"/>
      <c r="IC114" s="761"/>
      <c r="ID114" s="761"/>
      <c r="IE114" s="761"/>
      <c r="IF114" s="761"/>
      <c r="IG114" s="761"/>
      <c r="IH114" s="761"/>
      <c r="II114" s="761"/>
      <c r="IJ114" s="761"/>
      <c r="IK114" s="761"/>
      <c r="IL114" s="761"/>
      <c r="IM114" s="761"/>
      <c r="IN114" s="761"/>
      <c r="IO114" s="761"/>
      <c r="IP114" s="761"/>
      <c r="IQ114" s="761"/>
      <c r="IR114" s="761"/>
      <c r="IS114" s="761"/>
      <c r="IT114" s="761"/>
      <c r="IU114" s="761"/>
      <c r="IV114" s="761"/>
    </row>
    <row r="115" spans="1:11" ht="15" customHeight="1">
      <c r="A115" s="42"/>
      <c r="B115" s="43"/>
      <c r="C115" s="73" t="s">
        <v>473</v>
      </c>
      <c r="D115" s="49"/>
      <c r="E115" s="50"/>
      <c r="F115" s="50"/>
      <c r="G115" s="51"/>
      <c r="H115" s="45">
        <v>7000</v>
      </c>
      <c r="I115" s="49">
        <f t="shared" si="7"/>
        <v>210.882</v>
      </c>
      <c r="J115" s="45">
        <f t="shared" si="8"/>
        <v>7000</v>
      </c>
      <c r="K115" s="6"/>
    </row>
    <row r="116" spans="1:14" ht="15" customHeight="1">
      <c r="A116" s="97"/>
      <c r="B116" s="98" t="s">
        <v>76</v>
      </c>
      <c r="C116" s="99" t="s">
        <v>77</v>
      </c>
      <c r="D116" s="56">
        <f>D120+D125+D128</f>
        <v>3882526.7211046927</v>
      </c>
      <c r="E116" s="56">
        <f>E120+E125+E128</f>
        <v>116965</v>
      </c>
      <c r="F116" s="56">
        <f>F120+F125+F128</f>
        <v>9320</v>
      </c>
      <c r="G116" s="57">
        <f t="shared" si="9"/>
        <v>0.24004986106955076</v>
      </c>
      <c r="H116" s="56">
        <f>H120+H125+H128</f>
        <v>7504833</v>
      </c>
      <c r="I116" s="56">
        <f>I120+I125+I128</f>
        <v>226090.59895800002</v>
      </c>
      <c r="J116" s="111">
        <f t="shared" si="8"/>
        <v>3622306.2788953073</v>
      </c>
      <c r="K116" s="165"/>
      <c r="L116" s="25"/>
      <c r="N116" s="6"/>
    </row>
    <row r="117" spans="1:12" ht="15" customHeight="1">
      <c r="A117" s="91"/>
      <c r="B117" s="61"/>
      <c r="C117" s="100" t="s">
        <v>4</v>
      </c>
      <c r="D117" s="49"/>
      <c r="E117" s="50"/>
      <c r="F117" s="50"/>
      <c r="G117" s="51"/>
      <c r="H117" s="52"/>
      <c r="I117" s="49"/>
      <c r="J117" s="45"/>
      <c r="K117" s="115"/>
      <c r="L117" s="6"/>
    </row>
    <row r="118" spans="1:11" ht="15" customHeight="1">
      <c r="A118" s="91"/>
      <c r="B118" s="61"/>
      <c r="C118" s="100"/>
      <c r="D118" s="50"/>
      <c r="E118" s="50"/>
      <c r="F118" s="50"/>
      <c r="G118" s="51"/>
      <c r="H118" s="60"/>
      <c r="I118" s="49">
        <f t="shared" si="7"/>
        <v>0</v>
      </c>
      <c r="J118" s="45">
        <f t="shared" si="8"/>
        <v>0</v>
      </c>
      <c r="K118" s="6"/>
    </row>
    <row r="119" spans="1:11" ht="15" customHeight="1">
      <c r="A119" s="91"/>
      <c r="B119" s="61"/>
      <c r="C119" s="100" t="s">
        <v>213</v>
      </c>
      <c r="D119" s="49">
        <f>E119/30.126*1000</f>
        <v>1686151.497045741</v>
      </c>
      <c r="E119" s="50">
        <f>SUM(E120,E125)</f>
        <v>50797</v>
      </c>
      <c r="F119" s="50">
        <f>SUM(F120,F125)</f>
        <v>0</v>
      </c>
      <c r="G119" s="51">
        <f t="shared" si="9"/>
        <v>0</v>
      </c>
      <c r="H119" s="50">
        <f>SUM(H120,H125)</f>
        <v>3790023</v>
      </c>
      <c r="I119" s="49">
        <f t="shared" si="7"/>
        <v>114178.232898</v>
      </c>
      <c r="J119" s="45">
        <f t="shared" si="8"/>
        <v>2103871.502954259</v>
      </c>
      <c r="K119" s="6"/>
    </row>
    <row r="120" spans="1:11" ht="15" customHeight="1">
      <c r="A120" s="79">
        <v>231</v>
      </c>
      <c r="B120" s="80"/>
      <c r="C120" s="101" t="s">
        <v>78</v>
      </c>
      <c r="D120" s="82">
        <f>SUM(D122:D123)</f>
        <v>1354212.3083051185</v>
      </c>
      <c r="E120" s="82">
        <f>SUM(E122:E123)</f>
        <v>40797</v>
      </c>
      <c r="F120" s="82">
        <f>SUM(F122:F123)</f>
        <v>0</v>
      </c>
      <c r="G120" s="83">
        <f t="shared" si="9"/>
        <v>0</v>
      </c>
      <c r="H120" s="102">
        <f>SUM(H122:H124)</f>
        <v>3474243</v>
      </c>
      <c r="I120" s="102">
        <f>SUM(I122:I124)</f>
        <v>104665.04461800001</v>
      </c>
      <c r="J120" s="102">
        <f>SUM(J122:J124)</f>
        <v>2120030.6916948818</v>
      </c>
      <c r="K120" s="6"/>
    </row>
    <row r="121" spans="1:11" ht="15" customHeight="1">
      <c r="A121" s="91"/>
      <c r="B121" s="61"/>
      <c r="C121" s="90" t="s">
        <v>4</v>
      </c>
      <c r="D121" s="49"/>
      <c r="E121" s="50"/>
      <c r="F121" s="50"/>
      <c r="G121" s="51"/>
      <c r="H121" s="60"/>
      <c r="I121" s="49">
        <f t="shared" si="7"/>
        <v>0</v>
      </c>
      <c r="J121" s="45">
        <f t="shared" si="8"/>
        <v>0</v>
      </c>
      <c r="K121" s="6"/>
    </row>
    <row r="122" spans="1:11" ht="15" customHeight="1">
      <c r="A122" s="91"/>
      <c r="B122" s="61"/>
      <c r="C122" s="103" t="s">
        <v>474</v>
      </c>
      <c r="D122" s="49">
        <f>E122/30.126*1000</f>
        <v>1350063.0684458606</v>
      </c>
      <c r="E122" s="49">
        <v>40672</v>
      </c>
      <c r="F122" s="49"/>
      <c r="G122" s="51">
        <f t="shared" si="9"/>
        <v>0</v>
      </c>
      <c r="H122" s="84">
        <v>3470094</v>
      </c>
      <c r="I122" s="49">
        <f t="shared" si="7"/>
        <v>104540.05184400002</v>
      </c>
      <c r="J122" s="45">
        <f t="shared" si="8"/>
        <v>2120030.9315541396</v>
      </c>
      <c r="K122" s="115"/>
    </row>
    <row r="123" spans="1:11" ht="15" customHeight="1">
      <c r="A123" s="91"/>
      <c r="B123" s="61"/>
      <c r="C123" s="103" t="s">
        <v>79</v>
      </c>
      <c r="D123" s="49">
        <f>E123/30.126*1000</f>
        <v>4149.239859257784</v>
      </c>
      <c r="E123" s="50">
        <v>125</v>
      </c>
      <c r="F123" s="50"/>
      <c r="G123" s="51">
        <f t="shared" si="9"/>
        <v>0</v>
      </c>
      <c r="H123" s="60">
        <v>4149</v>
      </c>
      <c r="I123" s="49">
        <f aca="true" t="shared" si="11" ref="I123:I155">H123*30.126/1000</f>
        <v>124.99277400000001</v>
      </c>
      <c r="J123" s="45">
        <f t="shared" si="8"/>
        <v>-0.2398592577837917</v>
      </c>
      <c r="K123" s="6"/>
    </row>
    <row r="124" spans="1:11" s="161" customFormat="1" ht="15" customHeight="1">
      <c r="A124" s="91"/>
      <c r="B124" s="61"/>
      <c r="C124" s="103"/>
      <c r="D124" s="49"/>
      <c r="E124" s="49"/>
      <c r="F124" s="49"/>
      <c r="G124" s="51"/>
      <c r="H124" s="84"/>
      <c r="I124" s="49">
        <f t="shared" si="11"/>
        <v>0</v>
      </c>
      <c r="J124" s="114">
        <f t="shared" si="8"/>
        <v>0</v>
      </c>
      <c r="K124" s="164"/>
    </row>
    <row r="125" spans="1:11" ht="15" customHeight="1">
      <c r="A125" s="79">
        <v>233</v>
      </c>
      <c r="B125" s="80"/>
      <c r="C125" s="81" t="s">
        <v>80</v>
      </c>
      <c r="D125" s="82">
        <f>SUM(D126:D127)</f>
        <v>331939.18874062266</v>
      </c>
      <c r="E125" s="82">
        <f>SUM(E126:E127)</f>
        <v>10000</v>
      </c>
      <c r="F125" s="82">
        <f>SUM(F126:F127)</f>
        <v>0</v>
      </c>
      <c r="G125" s="83">
        <f t="shared" si="9"/>
        <v>0</v>
      </c>
      <c r="H125" s="82">
        <f>SUM(H126:H127)</f>
        <v>315780</v>
      </c>
      <c r="I125" s="82">
        <f t="shared" si="11"/>
        <v>9513.18828</v>
      </c>
      <c r="J125" s="113">
        <f t="shared" si="8"/>
        <v>-16159.18874062266</v>
      </c>
      <c r="K125" s="6"/>
    </row>
    <row r="126" spans="1:11" ht="15" customHeight="1">
      <c r="A126" s="91"/>
      <c r="B126" s="61"/>
      <c r="C126" s="103" t="s">
        <v>81</v>
      </c>
      <c r="D126" s="49">
        <f>E126/30.126*1000</f>
        <v>331939.18874062266</v>
      </c>
      <c r="E126" s="50">
        <v>10000</v>
      </c>
      <c r="F126" s="50"/>
      <c r="G126" s="51">
        <f t="shared" si="9"/>
        <v>0</v>
      </c>
      <c r="H126" s="60">
        <v>315780</v>
      </c>
      <c r="I126" s="49">
        <f t="shared" si="11"/>
        <v>9513.18828</v>
      </c>
      <c r="J126" s="45">
        <f t="shared" si="8"/>
        <v>-16159.18874062266</v>
      </c>
      <c r="K126" s="6"/>
    </row>
    <row r="127" spans="1:11" ht="15" customHeight="1">
      <c r="A127" s="91"/>
      <c r="B127" s="61"/>
      <c r="C127" s="103" t="s">
        <v>181</v>
      </c>
      <c r="D127" s="49"/>
      <c r="E127" s="50"/>
      <c r="F127" s="50"/>
      <c r="G127" s="51"/>
      <c r="H127" s="60"/>
      <c r="I127" s="49">
        <f t="shared" si="11"/>
        <v>0</v>
      </c>
      <c r="J127" s="45">
        <f t="shared" si="8"/>
        <v>0</v>
      </c>
      <c r="K127" s="6"/>
    </row>
    <row r="128" spans="1:11" ht="15" customHeight="1">
      <c r="A128" s="78">
        <v>320</v>
      </c>
      <c r="B128" s="54"/>
      <c r="C128" s="94" t="s">
        <v>82</v>
      </c>
      <c r="D128" s="56">
        <f>SUM(D129:D139)</f>
        <v>2196375.2240589517</v>
      </c>
      <c r="E128" s="56">
        <f>SUM(E129:E139)</f>
        <v>66168</v>
      </c>
      <c r="F128" s="56">
        <f>SUM(F129:F139)</f>
        <v>9320</v>
      </c>
      <c r="G128" s="57">
        <f t="shared" si="9"/>
        <v>0.42433550961189714</v>
      </c>
      <c r="H128" s="56">
        <f>SUM(H129:H139)</f>
        <v>3714810</v>
      </c>
      <c r="I128" s="56">
        <f>SUM(I129:I139)</f>
        <v>111912.36606</v>
      </c>
      <c r="J128" s="56">
        <f>SUM(J129:J139)</f>
        <v>1518434.7759410478</v>
      </c>
      <c r="K128" s="6"/>
    </row>
    <row r="129" spans="1:11" ht="15" customHeight="1">
      <c r="A129" s="91"/>
      <c r="B129" s="61"/>
      <c r="C129" s="90" t="s">
        <v>197</v>
      </c>
      <c r="D129" s="49">
        <f>E129/30.126*1000</f>
        <v>699561.8402708623</v>
      </c>
      <c r="E129" s="50">
        <v>21075</v>
      </c>
      <c r="F129" s="50"/>
      <c r="G129" s="51">
        <f t="shared" si="9"/>
        <v>0</v>
      </c>
      <c r="H129" s="60">
        <v>699562</v>
      </c>
      <c r="I129" s="49">
        <f t="shared" si="11"/>
        <v>21075.004812000003</v>
      </c>
      <c r="J129" s="45">
        <f t="shared" si="8"/>
        <v>0.15972913766745478</v>
      </c>
      <c r="K129" s="6"/>
    </row>
    <row r="130" spans="1:11" ht="15" customHeight="1">
      <c r="A130" s="91"/>
      <c r="B130" s="61"/>
      <c r="C130" s="90" t="s">
        <v>200</v>
      </c>
      <c r="D130" s="49">
        <f aca="true" t="shared" si="12" ref="D130:D139">E130/30.126*1000</f>
        <v>103432.25121157804</v>
      </c>
      <c r="E130" s="50">
        <v>3116</v>
      </c>
      <c r="F130" s="50"/>
      <c r="G130" s="51">
        <f t="shared" si="9"/>
        <v>0</v>
      </c>
      <c r="H130" s="60">
        <v>103432</v>
      </c>
      <c r="I130" s="49">
        <f t="shared" si="11"/>
        <v>3115.992432</v>
      </c>
      <c r="J130" s="45">
        <f t="shared" si="8"/>
        <v>-0.25121157804096583</v>
      </c>
      <c r="K130" s="6"/>
    </row>
    <row r="131" spans="1:11" ht="15" customHeight="1">
      <c r="A131" s="91"/>
      <c r="B131" s="61"/>
      <c r="C131" s="90" t="s">
        <v>201</v>
      </c>
      <c r="D131" s="49">
        <f t="shared" si="12"/>
        <v>12945.628360884286</v>
      </c>
      <c r="E131" s="50">
        <v>390</v>
      </c>
      <c r="F131" s="50"/>
      <c r="G131" s="51">
        <f t="shared" si="9"/>
        <v>0</v>
      </c>
      <c r="H131" s="60">
        <v>12946</v>
      </c>
      <c r="I131" s="49">
        <f t="shared" si="11"/>
        <v>390.011196</v>
      </c>
      <c r="J131" s="45">
        <f t="shared" si="8"/>
        <v>0.3716391157140606</v>
      </c>
      <c r="K131" s="6"/>
    </row>
    <row r="132" spans="1:11" ht="15" customHeight="1">
      <c r="A132" s="91"/>
      <c r="B132" s="61"/>
      <c r="C132" s="73" t="s">
        <v>272</v>
      </c>
      <c r="D132" s="49">
        <f t="shared" si="12"/>
        <v>0</v>
      </c>
      <c r="E132" s="50">
        <v>0</v>
      </c>
      <c r="F132" s="50">
        <v>3320</v>
      </c>
      <c r="G132" s="51"/>
      <c r="H132" s="60">
        <v>3320</v>
      </c>
      <c r="I132" s="49">
        <f t="shared" si="11"/>
        <v>100.01832</v>
      </c>
      <c r="J132" s="45">
        <f t="shared" si="8"/>
        <v>3320</v>
      </c>
      <c r="K132" s="6"/>
    </row>
    <row r="133" spans="1:11" ht="15" customHeight="1">
      <c r="A133" s="91"/>
      <c r="B133" s="61"/>
      <c r="C133" s="73" t="s">
        <v>277</v>
      </c>
      <c r="D133" s="49">
        <f t="shared" si="12"/>
        <v>0</v>
      </c>
      <c r="E133" s="50">
        <v>0</v>
      </c>
      <c r="F133" s="50">
        <v>6000</v>
      </c>
      <c r="G133" s="51"/>
      <c r="H133" s="60">
        <v>6000</v>
      </c>
      <c r="I133" s="49">
        <f t="shared" si="11"/>
        <v>180.756</v>
      </c>
      <c r="J133" s="45">
        <f t="shared" si="8"/>
        <v>6000</v>
      </c>
      <c r="K133" s="6"/>
    </row>
    <row r="134" spans="1:11" ht="15" customHeight="1">
      <c r="A134" s="91"/>
      <c r="B134" s="61"/>
      <c r="C134" s="104" t="s">
        <v>283</v>
      </c>
      <c r="D134" s="49"/>
      <c r="E134" s="105"/>
      <c r="F134" s="105"/>
      <c r="G134" s="51"/>
      <c r="H134" s="73">
        <v>109591</v>
      </c>
      <c r="I134" s="49">
        <f>H134*30.126/1000</f>
        <v>3301.538466</v>
      </c>
      <c r="J134" s="45">
        <f>H134-D134</f>
        <v>109591</v>
      </c>
      <c r="K134" s="6"/>
    </row>
    <row r="135" spans="1:11" ht="15" customHeight="1">
      <c r="A135" s="91"/>
      <c r="B135" s="61"/>
      <c r="C135" s="73" t="s">
        <v>281</v>
      </c>
      <c r="D135" s="49"/>
      <c r="E135" s="50"/>
      <c r="F135" s="50"/>
      <c r="G135" s="51"/>
      <c r="H135" s="60">
        <v>20000</v>
      </c>
      <c r="I135" s="49">
        <f>H135*30.126/1000</f>
        <v>602.52</v>
      </c>
      <c r="J135" s="45">
        <f>H135-D135</f>
        <v>20000</v>
      </c>
      <c r="K135" s="6"/>
    </row>
    <row r="136" spans="1:11" ht="15" customHeight="1">
      <c r="A136" s="91"/>
      <c r="B136" s="61"/>
      <c r="C136" s="73" t="s">
        <v>321</v>
      </c>
      <c r="D136" s="49"/>
      <c r="E136" s="50"/>
      <c r="F136" s="50"/>
      <c r="G136" s="51"/>
      <c r="H136" s="153">
        <v>1379524</v>
      </c>
      <c r="I136" s="49">
        <f>H136*30.126/1000</f>
        <v>41559.540024</v>
      </c>
      <c r="J136" s="45">
        <f>H136-D136</f>
        <v>1379524</v>
      </c>
      <c r="K136" s="6"/>
    </row>
    <row r="137" spans="1:11" s="161" customFormat="1" ht="15" customHeight="1">
      <c r="A137" s="91"/>
      <c r="B137" s="61"/>
      <c r="C137" s="162" t="s">
        <v>234</v>
      </c>
      <c r="D137" s="49">
        <f t="shared" si="12"/>
        <v>1135763.1281949144</v>
      </c>
      <c r="E137" s="163">
        <v>34216</v>
      </c>
      <c r="F137" s="163"/>
      <c r="G137" s="51">
        <f t="shared" si="9"/>
        <v>0</v>
      </c>
      <c r="H137" s="84">
        <v>1135763</v>
      </c>
      <c r="I137" s="49">
        <f t="shared" si="11"/>
        <v>34215.996138</v>
      </c>
      <c r="J137" s="114">
        <f t="shared" si="8"/>
        <v>-0.1281949144322425</v>
      </c>
      <c r="K137" s="160"/>
    </row>
    <row r="138" spans="1:11" s="161" customFormat="1" ht="15" customHeight="1">
      <c r="A138" s="91"/>
      <c r="B138" s="61"/>
      <c r="C138" s="162" t="s">
        <v>234</v>
      </c>
      <c r="D138" s="49">
        <f t="shared" si="12"/>
        <v>20381.06618867423</v>
      </c>
      <c r="E138" s="163">
        <v>614</v>
      </c>
      <c r="F138" s="163"/>
      <c r="G138" s="51">
        <f t="shared" si="9"/>
        <v>0</v>
      </c>
      <c r="H138" s="84">
        <v>20381</v>
      </c>
      <c r="I138" s="49">
        <f t="shared" si="11"/>
        <v>613.998006</v>
      </c>
      <c r="J138" s="114">
        <f t="shared" si="8"/>
        <v>-0.06618867423094343</v>
      </c>
      <c r="K138" s="164"/>
    </row>
    <row r="139" spans="1:11" s="161" customFormat="1" ht="15" customHeight="1" thickBot="1">
      <c r="A139" s="91"/>
      <c r="B139" s="61"/>
      <c r="C139" s="162" t="s">
        <v>205</v>
      </c>
      <c r="D139" s="49">
        <f t="shared" si="12"/>
        <v>224291.30983203877</v>
      </c>
      <c r="E139" s="163">
        <v>6757</v>
      </c>
      <c r="F139" s="163"/>
      <c r="G139" s="51">
        <f t="shared" si="9"/>
        <v>0</v>
      </c>
      <c r="H139" s="84">
        <v>224291</v>
      </c>
      <c r="I139" s="49">
        <f t="shared" si="11"/>
        <v>6756.990666000001</v>
      </c>
      <c r="J139" s="114">
        <f t="shared" si="8"/>
        <v>-0.3098320387653075</v>
      </c>
      <c r="K139" s="164"/>
    </row>
    <row r="140" spans="1:11" ht="15" customHeight="1">
      <c r="A140" s="768" t="s">
        <v>0</v>
      </c>
      <c r="B140" s="770" t="s">
        <v>1</v>
      </c>
      <c r="C140" s="7"/>
      <c r="D140" s="16" t="s">
        <v>268</v>
      </c>
      <c r="E140" s="16" t="s">
        <v>268</v>
      </c>
      <c r="F140" s="16" t="s">
        <v>294</v>
      </c>
      <c r="G140" s="16"/>
      <c r="H140" s="26" t="s">
        <v>273</v>
      </c>
      <c r="I140" s="26" t="s">
        <v>273</v>
      </c>
      <c r="J140" s="16" t="s">
        <v>314</v>
      </c>
      <c r="K140" s="6"/>
    </row>
    <row r="141" spans="1:11" ht="15" customHeight="1">
      <c r="A141" s="769"/>
      <c r="B141" s="771"/>
      <c r="C141" s="8" t="s">
        <v>2</v>
      </c>
      <c r="D141" s="18" t="s">
        <v>269</v>
      </c>
      <c r="E141" s="18" t="s">
        <v>269</v>
      </c>
      <c r="F141" s="18" t="s">
        <v>295</v>
      </c>
      <c r="G141" s="18" t="s">
        <v>296</v>
      </c>
      <c r="H141" s="18" t="s">
        <v>274</v>
      </c>
      <c r="I141" s="18" t="s">
        <v>274</v>
      </c>
      <c r="J141" s="109"/>
      <c r="K141" s="6"/>
    </row>
    <row r="142" spans="1:11" ht="15" customHeight="1">
      <c r="A142" s="769"/>
      <c r="B142" s="771"/>
      <c r="C142" s="8"/>
      <c r="D142" s="34">
        <v>2009</v>
      </c>
      <c r="E142" s="34">
        <v>2009</v>
      </c>
      <c r="F142" s="37">
        <v>39964</v>
      </c>
      <c r="G142" s="37"/>
      <c r="H142" s="27"/>
      <c r="I142" s="27"/>
      <c r="J142" s="109" t="s">
        <v>230</v>
      </c>
      <c r="K142" s="6"/>
    </row>
    <row r="143" spans="1:11" ht="15" customHeight="1" thickBot="1">
      <c r="A143" s="10"/>
      <c r="B143" s="11"/>
      <c r="C143" s="9"/>
      <c r="D143" s="35" t="s">
        <v>230</v>
      </c>
      <c r="E143" s="10" t="s">
        <v>229</v>
      </c>
      <c r="F143" s="20" t="s">
        <v>230</v>
      </c>
      <c r="G143" s="20"/>
      <c r="H143" s="28" t="s">
        <v>275</v>
      </c>
      <c r="I143" s="20" t="s">
        <v>229</v>
      </c>
      <c r="J143" s="110"/>
      <c r="K143" s="6"/>
    </row>
    <row r="144" spans="1:11" ht="15" customHeight="1">
      <c r="A144" s="106"/>
      <c r="B144" s="54" t="s">
        <v>83</v>
      </c>
      <c r="C144" s="55" t="s">
        <v>195</v>
      </c>
      <c r="D144" s="56">
        <f>SUM(D146:D155)</f>
        <v>10103531.8329682</v>
      </c>
      <c r="E144" s="56">
        <f>SUM(E146:E155)</f>
        <v>304379</v>
      </c>
      <c r="F144" s="56">
        <f>SUM(F146:F155)</f>
        <v>4188575</v>
      </c>
      <c r="G144" s="57">
        <f aca="true" t="shared" si="13" ref="G144:G155">F144/D144*100</f>
        <v>41.4565428134004</v>
      </c>
      <c r="H144" s="56">
        <f>SUM(H146:H155)</f>
        <v>10293010</v>
      </c>
      <c r="I144" s="56">
        <f>SUM(I146:I155)</f>
        <v>310087.21926000004</v>
      </c>
      <c r="J144" s="56">
        <f>SUM(J146:J155)</f>
        <v>189478.16703180067</v>
      </c>
      <c r="K144" s="6"/>
    </row>
    <row r="145" spans="1:11" ht="15" customHeight="1">
      <c r="A145" s="42"/>
      <c r="B145" s="43"/>
      <c r="C145" s="93" t="s">
        <v>4</v>
      </c>
      <c r="D145" s="49">
        <f>E145/30.126*1000</f>
        <v>0</v>
      </c>
      <c r="E145" s="50"/>
      <c r="F145" s="50"/>
      <c r="G145" s="51"/>
      <c r="H145" s="60"/>
      <c r="I145" s="49">
        <f t="shared" si="11"/>
        <v>0</v>
      </c>
      <c r="J145" s="45">
        <f aca="true" t="shared" si="14" ref="J145:J155">H145-D145</f>
        <v>0</v>
      </c>
      <c r="K145" s="6"/>
    </row>
    <row r="146" spans="1:11" ht="15" customHeight="1">
      <c r="A146" s="766"/>
      <c r="B146" s="767"/>
      <c r="C146" s="90" t="s">
        <v>84</v>
      </c>
      <c r="D146" s="49">
        <f aca="true" t="shared" si="15" ref="D146:D155">E146/30.126*1000</f>
        <v>0</v>
      </c>
      <c r="E146" s="49"/>
      <c r="F146" s="49"/>
      <c r="G146" s="51"/>
      <c r="H146" s="52"/>
      <c r="I146" s="49">
        <f t="shared" si="11"/>
        <v>0</v>
      </c>
      <c r="J146" s="45">
        <f t="shared" si="14"/>
        <v>0</v>
      </c>
      <c r="K146" s="6"/>
    </row>
    <row r="147" spans="1:11" ht="15" customHeight="1">
      <c r="A147" s="766"/>
      <c r="B147" s="767"/>
      <c r="C147" s="90" t="s">
        <v>85</v>
      </c>
      <c r="D147" s="49">
        <f t="shared" si="15"/>
        <v>0</v>
      </c>
      <c r="E147" s="49"/>
      <c r="F147" s="49"/>
      <c r="G147" s="51"/>
      <c r="H147" s="60"/>
      <c r="I147" s="49">
        <f t="shared" si="11"/>
        <v>0</v>
      </c>
      <c r="J147" s="45">
        <f t="shared" si="14"/>
        <v>0</v>
      </c>
      <c r="K147" s="6"/>
    </row>
    <row r="148" spans="1:11" ht="15" customHeight="1">
      <c r="A148" s="766"/>
      <c r="B148" s="767"/>
      <c r="C148" s="90" t="s">
        <v>199</v>
      </c>
      <c r="D148" s="49">
        <f t="shared" si="15"/>
        <v>99581.75662218682</v>
      </c>
      <c r="E148" s="49">
        <v>3000</v>
      </c>
      <c r="F148" s="49"/>
      <c r="G148" s="51">
        <f t="shared" si="13"/>
        <v>0</v>
      </c>
      <c r="H148" s="60">
        <v>99582</v>
      </c>
      <c r="I148" s="49">
        <f t="shared" si="11"/>
        <v>3000.007332</v>
      </c>
      <c r="J148" s="45">
        <f t="shared" si="14"/>
        <v>0.24337781318172347</v>
      </c>
      <c r="K148" s="6"/>
    </row>
    <row r="149" spans="1:11" ht="15" customHeight="1">
      <c r="A149" s="766"/>
      <c r="B149" s="767"/>
      <c r="C149" s="88" t="s">
        <v>175</v>
      </c>
      <c r="D149" s="49">
        <f t="shared" si="15"/>
        <v>819026.7542986125</v>
      </c>
      <c r="E149" s="49">
        <v>24674</v>
      </c>
      <c r="F149" s="49"/>
      <c r="G149" s="51">
        <f t="shared" si="13"/>
        <v>0</v>
      </c>
      <c r="H149" s="60">
        <v>986560</v>
      </c>
      <c r="I149" s="49">
        <f t="shared" si="11"/>
        <v>29721.106560000004</v>
      </c>
      <c r="J149" s="45">
        <f t="shared" si="14"/>
        <v>167533.24570138752</v>
      </c>
      <c r="K149" s="6"/>
    </row>
    <row r="150" spans="1:11" ht="15" customHeight="1">
      <c r="A150" s="107"/>
      <c r="B150" s="108"/>
      <c r="C150" s="88" t="s">
        <v>187</v>
      </c>
      <c r="D150" s="49">
        <f t="shared" si="15"/>
        <v>16596.959437031135</v>
      </c>
      <c r="E150" s="49">
        <v>500</v>
      </c>
      <c r="F150" s="49"/>
      <c r="G150" s="51">
        <f t="shared" si="13"/>
        <v>0</v>
      </c>
      <c r="H150" s="60">
        <v>16597</v>
      </c>
      <c r="I150" s="49">
        <f t="shared" si="11"/>
        <v>500.001222</v>
      </c>
      <c r="J150" s="45">
        <f t="shared" si="14"/>
        <v>0.04056296886483324</v>
      </c>
      <c r="K150" s="6"/>
    </row>
    <row r="151" spans="1:11" ht="15" customHeight="1">
      <c r="A151" s="107"/>
      <c r="B151" s="108"/>
      <c r="C151" s="88" t="s">
        <v>251</v>
      </c>
      <c r="D151" s="49">
        <f t="shared" si="15"/>
        <v>4165272.5220739557</v>
      </c>
      <c r="E151" s="49">
        <v>125483</v>
      </c>
      <c r="F151" s="49">
        <v>4188575</v>
      </c>
      <c r="G151" s="51">
        <f t="shared" si="13"/>
        <v>100.55944665811305</v>
      </c>
      <c r="H151" s="60">
        <f>H158+H159+H163</f>
        <v>4187231</v>
      </c>
      <c r="I151" s="49">
        <f t="shared" si="11"/>
        <v>126144.521106</v>
      </c>
      <c r="J151" s="45">
        <f t="shared" si="14"/>
        <v>21958.47792604426</v>
      </c>
      <c r="K151" s="6"/>
    </row>
    <row r="152" spans="1:11" ht="15" customHeight="1">
      <c r="A152" s="60"/>
      <c r="B152" s="73"/>
      <c r="C152" s="73" t="s">
        <v>194</v>
      </c>
      <c r="D152" s="49">
        <f t="shared" si="15"/>
        <v>0</v>
      </c>
      <c r="E152" s="50">
        <v>0</v>
      </c>
      <c r="F152" s="50"/>
      <c r="G152" s="51"/>
      <c r="H152" s="60"/>
      <c r="I152" s="49">
        <f t="shared" si="11"/>
        <v>0</v>
      </c>
      <c r="J152" s="45">
        <f t="shared" si="14"/>
        <v>0</v>
      </c>
      <c r="K152" s="6"/>
    </row>
    <row r="153" spans="1:11" ht="15" customHeight="1">
      <c r="A153" s="60"/>
      <c r="B153" s="73"/>
      <c r="C153" s="73" t="s">
        <v>196</v>
      </c>
      <c r="D153" s="49">
        <f t="shared" si="15"/>
        <v>1274679.678682865</v>
      </c>
      <c r="E153" s="50">
        <v>38401</v>
      </c>
      <c r="F153" s="50"/>
      <c r="G153" s="51">
        <f t="shared" si="13"/>
        <v>0</v>
      </c>
      <c r="H153" s="60">
        <v>1274680</v>
      </c>
      <c r="I153" s="49">
        <f t="shared" si="11"/>
        <v>38401.00968</v>
      </c>
      <c r="J153" s="45">
        <f t="shared" si="14"/>
        <v>0.32131713489070535</v>
      </c>
      <c r="K153" s="6"/>
    </row>
    <row r="154" spans="1:11" ht="15" customHeight="1">
      <c r="A154" s="60"/>
      <c r="B154" s="73"/>
      <c r="C154" s="88" t="s">
        <v>220</v>
      </c>
      <c r="D154" s="49">
        <f>E154/30.126*1000</f>
        <v>447122.0872336188</v>
      </c>
      <c r="E154" s="49">
        <v>13470</v>
      </c>
      <c r="F154" s="49"/>
      <c r="G154" s="51">
        <f>F154/D154*100</f>
        <v>0</v>
      </c>
      <c r="H154" s="60">
        <v>447122</v>
      </c>
      <c r="I154" s="49">
        <f>H154*30.126/1000</f>
        <v>13469.997372000002</v>
      </c>
      <c r="J154" s="45">
        <f>H154-D154</f>
        <v>-0.08723361877491698</v>
      </c>
      <c r="K154" s="6"/>
    </row>
    <row r="155" spans="1:12" s="41" customFormat="1" ht="15" customHeight="1">
      <c r="A155" s="84"/>
      <c r="B155" s="88"/>
      <c r="C155" s="88" t="s">
        <v>242</v>
      </c>
      <c r="D155" s="49">
        <f t="shared" si="15"/>
        <v>3281252.0746199293</v>
      </c>
      <c r="E155" s="49">
        <v>98851</v>
      </c>
      <c r="F155" s="49"/>
      <c r="G155" s="51">
        <f t="shared" si="13"/>
        <v>0</v>
      </c>
      <c r="H155" s="84">
        <v>3281238</v>
      </c>
      <c r="I155" s="49">
        <f t="shared" si="11"/>
        <v>98850.57598800001</v>
      </c>
      <c r="J155" s="114">
        <f t="shared" si="14"/>
        <v>-14.074619929306209</v>
      </c>
      <c r="K155" s="160"/>
      <c r="L155" s="161"/>
    </row>
    <row r="156" spans="1:3" ht="15.75">
      <c r="A156" s="2"/>
      <c r="B156" s="2"/>
      <c r="C156" s="39" t="s">
        <v>298</v>
      </c>
    </row>
    <row r="157" spans="1:8" ht="15.75">
      <c r="A157" s="2"/>
      <c r="B157" s="2"/>
      <c r="C157" s="39" t="s">
        <v>305</v>
      </c>
      <c r="D157" s="160">
        <f>D153+D155</f>
        <v>4555931.753302794</v>
      </c>
      <c r="G157" s="29" t="s">
        <v>319</v>
      </c>
      <c r="H157" s="40">
        <v>16597</v>
      </c>
    </row>
    <row r="158" spans="1:8" ht="12.75">
      <c r="A158" s="2"/>
      <c r="B158" s="2"/>
      <c r="C158" s="2"/>
      <c r="G158" s="29" t="s">
        <v>317</v>
      </c>
      <c r="H158" s="40">
        <v>16888</v>
      </c>
    </row>
    <row r="159" spans="1:8" ht="12.75">
      <c r="A159" s="2"/>
      <c r="B159" s="2"/>
      <c r="C159" s="2"/>
      <c r="G159" s="29" t="s">
        <v>317</v>
      </c>
      <c r="H159" s="40">
        <v>19779</v>
      </c>
    </row>
    <row r="160" spans="1:8" ht="12.75">
      <c r="A160" s="2"/>
      <c r="B160" s="2"/>
      <c r="C160" s="2"/>
      <c r="G160" s="40" t="s">
        <v>319</v>
      </c>
      <c r="H160" s="25">
        <v>447122</v>
      </c>
    </row>
    <row r="161" spans="1:8" ht="12.75">
      <c r="A161" s="2"/>
      <c r="B161" s="2"/>
      <c r="C161" s="2"/>
      <c r="G161" s="40" t="s">
        <v>319</v>
      </c>
      <c r="H161" s="25">
        <v>99582</v>
      </c>
    </row>
    <row r="162" spans="1:9" ht="12.75">
      <c r="A162" s="2"/>
      <c r="B162" s="2"/>
      <c r="C162" s="2"/>
      <c r="H162" s="25">
        <f>SUM(H157:H161)</f>
        <v>599968</v>
      </c>
      <c r="I162" s="115">
        <f>H162*30.126</f>
        <v>18074635.968000002</v>
      </c>
    </row>
    <row r="163" spans="1:9" ht="12.75">
      <c r="A163" s="2"/>
      <c r="B163" s="2"/>
      <c r="C163" s="2"/>
      <c r="G163" s="29" t="s">
        <v>318</v>
      </c>
      <c r="H163" s="25">
        <v>4150564</v>
      </c>
      <c r="I163" s="115">
        <f>H163*30.126</f>
        <v>125039891.06400001</v>
      </c>
    </row>
    <row r="164" spans="1:8" ht="12.75">
      <c r="A164" s="2"/>
      <c r="B164" s="2"/>
      <c r="C164" s="2"/>
      <c r="G164" s="29" t="s">
        <v>322</v>
      </c>
      <c r="H164" s="25">
        <v>986560</v>
      </c>
    </row>
    <row r="165" spans="1:8" ht="12.75">
      <c r="A165" s="2"/>
      <c r="B165" s="2"/>
      <c r="C165" s="2"/>
      <c r="G165" s="29" t="s">
        <v>322</v>
      </c>
      <c r="H165" s="60">
        <v>1274680</v>
      </c>
    </row>
    <row r="166" spans="1:8" ht="12.75">
      <c r="A166" s="2"/>
      <c r="B166" s="2"/>
      <c r="C166" s="2"/>
      <c r="G166" s="40" t="s">
        <v>322</v>
      </c>
      <c r="H166" s="84">
        <v>3281238</v>
      </c>
    </row>
    <row r="167" spans="1:8" ht="12.75">
      <c r="A167" s="2"/>
      <c r="B167" s="2"/>
      <c r="C167" s="2"/>
      <c r="H167" s="25">
        <f>SUM(H163:H166)</f>
        <v>9693042</v>
      </c>
    </row>
    <row r="168" spans="1:3" ht="12.75">
      <c r="A168" s="2"/>
      <c r="B168" s="2"/>
      <c r="C168" s="2"/>
    </row>
    <row r="169" spans="1:3" ht="12.75">
      <c r="A169" s="2"/>
      <c r="B169" s="2"/>
      <c r="C169" s="2"/>
    </row>
    <row r="170" spans="1:3" ht="12.75">
      <c r="A170" s="2"/>
      <c r="B170" s="2"/>
      <c r="C170" s="2"/>
    </row>
    <row r="171" spans="1:3" ht="12.75">
      <c r="A171" s="2"/>
      <c r="B171" s="2"/>
      <c r="C171" s="2"/>
    </row>
    <row r="172" spans="1:3" ht="12.75">
      <c r="A172" s="2"/>
      <c r="B172" s="2"/>
      <c r="C172" s="2"/>
    </row>
    <row r="173" spans="1:3" ht="12.75">
      <c r="A173" s="2"/>
      <c r="B173" s="2"/>
      <c r="C173" s="2"/>
    </row>
    <row r="174" spans="1:3" ht="12.75">
      <c r="A174" s="2"/>
      <c r="B174" s="2"/>
      <c r="C174" s="2"/>
    </row>
    <row r="175" spans="1:3" ht="12.75">
      <c r="A175" s="2"/>
      <c r="B175" s="2"/>
      <c r="C175" s="2"/>
    </row>
    <row r="176" spans="1:3" ht="12.75">
      <c r="A176" s="2"/>
      <c r="B176" s="2"/>
      <c r="C176" s="2"/>
    </row>
    <row r="177" spans="1:3" ht="12.75">
      <c r="A177" s="2"/>
      <c r="B177" s="2"/>
      <c r="C177" s="2"/>
    </row>
    <row r="178" spans="1:3" ht="12.75">
      <c r="A178" s="2"/>
      <c r="B178" s="2"/>
      <c r="C178" s="2"/>
    </row>
    <row r="179" spans="1:3" ht="12.75">
      <c r="A179" s="2"/>
      <c r="B179" s="2"/>
      <c r="C179" s="2"/>
    </row>
    <row r="180" spans="1:3" ht="12.75">
      <c r="A180" s="2"/>
      <c r="B180" s="2"/>
      <c r="C180" s="2"/>
    </row>
    <row r="181" spans="1:3" ht="12.75">
      <c r="A181" s="2"/>
      <c r="B181" s="2"/>
      <c r="C181" s="2"/>
    </row>
    <row r="182" spans="1:3" ht="12.75">
      <c r="A182" s="2"/>
      <c r="B182" s="2"/>
      <c r="C182" s="2"/>
    </row>
    <row r="183" spans="1:3" ht="12.75">
      <c r="A183" s="2"/>
      <c r="B183" s="2"/>
      <c r="C183" s="2"/>
    </row>
    <row r="184" spans="1:3" ht="12.75">
      <c r="A184" s="2"/>
      <c r="B184" s="2"/>
      <c r="C184" s="2"/>
    </row>
    <row r="185" spans="1:3" ht="12.75">
      <c r="A185" s="2"/>
      <c r="B185" s="2"/>
      <c r="C185" s="2"/>
    </row>
    <row r="186" spans="1:3" ht="12.75">
      <c r="A186" s="2"/>
      <c r="B186" s="2"/>
      <c r="C186" s="2"/>
    </row>
    <row r="187" spans="1:3" ht="12.75">
      <c r="A187" s="2"/>
      <c r="B187" s="2"/>
      <c r="C187" s="2"/>
    </row>
    <row r="188" spans="1:3" ht="12.75">
      <c r="A188" s="2"/>
      <c r="B188" s="2"/>
      <c r="C188" s="2"/>
    </row>
    <row r="189" spans="1:3" ht="12.75">
      <c r="A189" s="2"/>
      <c r="B189" s="2"/>
      <c r="C189" s="2"/>
    </row>
    <row r="190" spans="1:3" ht="12.75">
      <c r="A190" s="2"/>
      <c r="B190" s="2"/>
      <c r="C190" s="2"/>
    </row>
    <row r="191" spans="1:3" ht="12.75">
      <c r="A191" s="2"/>
      <c r="B191" s="2"/>
      <c r="C191" s="2"/>
    </row>
    <row r="192" spans="1:3" ht="12.75">
      <c r="A192" s="2"/>
      <c r="B192" s="2"/>
      <c r="C192" s="2"/>
    </row>
    <row r="193" spans="1:3" ht="12.75">
      <c r="A193" s="2"/>
      <c r="B193" s="2"/>
      <c r="C193" s="2"/>
    </row>
    <row r="194" spans="1:3" ht="12.75">
      <c r="A194" s="2"/>
      <c r="B194" s="2"/>
      <c r="C194" s="2"/>
    </row>
    <row r="195" spans="1:3" ht="12.75">
      <c r="A195" s="2"/>
      <c r="B195" s="2"/>
      <c r="C195" s="2"/>
    </row>
    <row r="196" spans="1:3" ht="12.75">
      <c r="A196" s="2"/>
      <c r="B196" s="2"/>
      <c r="C196" s="2"/>
    </row>
    <row r="197" spans="1:3" ht="12.75">
      <c r="A197" s="2"/>
      <c r="B197" s="2"/>
      <c r="C197" s="2"/>
    </row>
    <row r="198" spans="1:3" ht="12.75">
      <c r="A198" s="2"/>
      <c r="B198" s="2"/>
      <c r="C198" s="2"/>
    </row>
    <row r="199" spans="1:3" ht="12.75">
      <c r="A199" s="2"/>
      <c r="B199" s="2"/>
      <c r="C199" s="2"/>
    </row>
    <row r="200" spans="1:3" ht="12.75">
      <c r="A200" s="2"/>
      <c r="B200" s="2"/>
      <c r="C200" s="2"/>
    </row>
    <row r="201" spans="1:3" ht="12.75">
      <c r="A201" s="2"/>
      <c r="B201" s="2"/>
      <c r="C201" s="2"/>
    </row>
    <row r="202" spans="1:3" ht="12.75">
      <c r="A202" s="2"/>
      <c r="B202" s="2"/>
      <c r="C202" s="2"/>
    </row>
    <row r="203" spans="1:3" ht="12.75">
      <c r="A203" s="2"/>
      <c r="B203" s="2"/>
      <c r="C203" s="2"/>
    </row>
    <row r="204" spans="1:3" ht="12.75">
      <c r="A204" s="2"/>
      <c r="B204" s="2"/>
      <c r="C204" s="2"/>
    </row>
    <row r="205" spans="1:3" ht="12.75">
      <c r="A205" s="2"/>
      <c r="B205" s="2"/>
      <c r="C205" s="2"/>
    </row>
    <row r="206" spans="1:3" ht="12.75">
      <c r="A206" s="2"/>
      <c r="B206" s="2"/>
      <c r="C206" s="2"/>
    </row>
    <row r="207" spans="1:3" ht="12.75">
      <c r="A207" s="2"/>
      <c r="B207" s="2"/>
      <c r="C207" s="2"/>
    </row>
    <row r="208" spans="1:3" ht="12.75">
      <c r="A208" s="2"/>
      <c r="B208" s="2"/>
      <c r="C208" s="2"/>
    </row>
    <row r="209" spans="1:3" ht="12.75">
      <c r="A209" s="2"/>
      <c r="B209" s="2"/>
      <c r="C209" s="2"/>
    </row>
    <row r="210" spans="1:3" ht="12.75">
      <c r="A210" s="2"/>
      <c r="B210" s="2"/>
      <c r="C210" s="2"/>
    </row>
    <row r="211" spans="1:3" ht="12.75">
      <c r="A211" s="2"/>
      <c r="B211" s="2"/>
      <c r="C211" s="2"/>
    </row>
    <row r="212" spans="1:3" ht="12.75">
      <c r="A212" s="2"/>
      <c r="B212" s="2"/>
      <c r="C212" s="2"/>
    </row>
    <row r="213" spans="1:3" ht="12.75">
      <c r="A213" s="2"/>
      <c r="B213" s="2"/>
      <c r="C213" s="2"/>
    </row>
    <row r="214" spans="1:3" ht="12.75">
      <c r="A214" s="2"/>
      <c r="B214" s="2"/>
      <c r="C214" s="2"/>
    </row>
    <row r="215" spans="1:3" ht="12.75">
      <c r="A215" s="2"/>
      <c r="B215" s="2"/>
      <c r="C215" s="2"/>
    </row>
    <row r="216" spans="1:3" ht="12.75">
      <c r="A216" s="2"/>
      <c r="B216" s="2"/>
      <c r="C216" s="2"/>
    </row>
    <row r="217" spans="1:3" ht="12.75">
      <c r="A217" s="2"/>
      <c r="B217" s="2"/>
      <c r="C217" s="2"/>
    </row>
    <row r="218" spans="1:3" ht="12.75">
      <c r="A218" s="2"/>
      <c r="B218" s="2"/>
      <c r="C218" s="2"/>
    </row>
    <row r="219" spans="1:3" ht="12.75">
      <c r="A219" s="2"/>
      <c r="B219" s="2"/>
      <c r="C219" s="2"/>
    </row>
    <row r="220" spans="1:3" ht="12.75">
      <c r="A220" s="2"/>
      <c r="B220" s="2"/>
      <c r="C220" s="2"/>
    </row>
    <row r="221" spans="1:3" ht="12.75">
      <c r="A221" s="2"/>
      <c r="B221" s="2"/>
      <c r="C221" s="2"/>
    </row>
    <row r="222" spans="1:3" ht="12.75">
      <c r="A222" s="2"/>
      <c r="B222" s="2"/>
      <c r="C222" s="2"/>
    </row>
    <row r="223" spans="1:3" ht="12.75">
      <c r="A223" s="2"/>
      <c r="B223" s="2"/>
      <c r="C223" s="2"/>
    </row>
    <row r="224" spans="1:3" ht="12.75">
      <c r="A224" s="2"/>
      <c r="B224" s="2"/>
      <c r="C224" s="2"/>
    </row>
    <row r="225" spans="1:3" ht="12.75">
      <c r="A225" s="2"/>
      <c r="B225" s="2"/>
      <c r="C225" s="2"/>
    </row>
    <row r="226" spans="1:3" ht="12.75">
      <c r="A226" s="2"/>
      <c r="B226" s="2"/>
      <c r="C226" s="2"/>
    </row>
    <row r="227" spans="1:3" ht="12.75">
      <c r="A227" s="2"/>
      <c r="B227" s="2"/>
      <c r="C227" s="2"/>
    </row>
    <row r="228" spans="1:3" ht="12.75">
      <c r="A228" s="2"/>
      <c r="B228" s="2"/>
      <c r="C228" s="2"/>
    </row>
    <row r="229" spans="1:3" ht="12.75">
      <c r="A229" s="2"/>
      <c r="B229" s="2"/>
      <c r="C229" s="2"/>
    </row>
    <row r="230" spans="1:3" ht="12.75">
      <c r="A230" s="2"/>
      <c r="B230" s="2"/>
      <c r="C230" s="2"/>
    </row>
    <row r="231" spans="1:3" ht="12.75">
      <c r="A231" s="2"/>
      <c r="B231" s="2"/>
      <c r="C231" s="2"/>
    </row>
    <row r="232" spans="1:3" ht="12.75">
      <c r="A232" s="2"/>
      <c r="B232" s="2"/>
      <c r="C232" s="2"/>
    </row>
    <row r="233" spans="1:3" ht="12.75">
      <c r="A233" s="2"/>
      <c r="B233" s="2"/>
      <c r="C233" s="2"/>
    </row>
    <row r="234" spans="1:3" ht="12.75">
      <c r="A234" s="2"/>
      <c r="B234" s="2"/>
      <c r="C234" s="2"/>
    </row>
    <row r="235" spans="1:3" ht="12.75">
      <c r="A235" s="2"/>
      <c r="B235" s="2"/>
      <c r="C235" s="2"/>
    </row>
    <row r="236" spans="1:3" ht="12.75">
      <c r="A236" s="2"/>
      <c r="B236" s="2"/>
      <c r="C236" s="2"/>
    </row>
    <row r="237" spans="1:3" ht="12.75">
      <c r="A237" s="2"/>
      <c r="B237" s="2"/>
      <c r="C237" s="2"/>
    </row>
    <row r="238" spans="1:3" ht="12.75">
      <c r="A238" s="2"/>
      <c r="B238" s="2"/>
      <c r="C238" s="2"/>
    </row>
    <row r="239" spans="1:3" ht="12.75">
      <c r="A239" s="2"/>
      <c r="B239" s="2"/>
      <c r="C239" s="2"/>
    </row>
    <row r="240" spans="1:3" ht="12.75">
      <c r="A240" s="2"/>
      <c r="B240" s="2"/>
      <c r="C240" s="2"/>
    </row>
    <row r="241" spans="1:3" ht="12.75">
      <c r="A241" s="2"/>
      <c r="B241" s="2"/>
      <c r="C241" s="2"/>
    </row>
    <row r="242" spans="1:3" ht="12.75">
      <c r="A242" s="2"/>
      <c r="B242" s="2"/>
      <c r="C242" s="2"/>
    </row>
    <row r="243" spans="1:3" ht="12.75">
      <c r="A243" s="2"/>
      <c r="B243" s="2"/>
      <c r="C243" s="2"/>
    </row>
    <row r="244" spans="1:3" ht="12.75">
      <c r="A244" s="2"/>
      <c r="B244" s="2"/>
      <c r="C244" s="2"/>
    </row>
    <row r="245" spans="1:3" ht="12.75">
      <c r="A245" s="2"/>
      <c r="B245" s="2"/>
      <c r="C245" s="2"/>
    </row>
    <row r="246" spans="1:3" ht="12.75">
      <c r="A246" s="2"/>
      <c r="B246" s="2"/>
      <c r="C246" s="2"/>
    </row>
    <row r="247" spans="1:3" ht="12.75">
      <c r="A247" s="2"/>
      <c r="B247" s="2"/>
      <c r="C247" s="2"/>
    </row>
    <row r="248" spans="1:3" ht="12.75">
      <c r="A248" s="2"/>
      <c r="B248" s="2"/>
      <c r="C248" s="2"/>
    </row>
    <row r="249" spans="1:3" ht="12.75">
      <c r="A249" s="2"/>
      <c r="B249" s="2"/>
      <c r="C249" s="2"/>
    </row>
    <row r="250" spans="1:3" ht="12.75">
      <c r="A250" s="2"/>
      <c r="B250" s="2"/>
      <c r="C250" s="2"/>
    </row>
    <row r="251" spans="1:3" ht="12.75">
      <c r="A251" s="2"/>
      <c r="B251" s="2"/>
      <c r="C251" s="2"/>
    </row>
    <row r="252" spans="1:3" ht="12.75">
      <c r="A252" s="2"/>
      <c r="B252" s="2"/>
      <c r="C252" s="2"/>
    </row>
    <row r="253" spans="1:3" ht="12.75">
      <c r="A253" s="2"/>
      <c r="B253" s="2"/>
      <c r="C253" s="2"/>
    </row>
    <row r="254" spans="1:3" ht="12.75">
      <c r="A254" s="2"/>
      <c r="B254" s="2"/>
      <c r="C254" s="2"/>
    </row>
    <row r="255" spans="1:3" ht="12.75">
      <c r="A255" s="2"/>
      <c r="B255" s="2"/>
      <c r="C255" s="2"/>
    </row>
    <row r="256" spans="1:3" ht="12.75">
      <c r="A256" s="2"/>
      <c r="B256" s="2"/>
      <c r="C256" s="2"/>
    </row>
    <row r="257" spans="1:3" ht="12.75">
      <c r="A257" s="2"/>
      <c r="B257" s="2"/>
      <c r="C257" s="2"/>
    </row>
    <row r="258" spans="1:3" ht="12.75">
      <c r="A258" s="2"/>
      <c r="B258" s="2"/>
      <c r="C258" s="2"/>
    </row>
    <row r="259" spans="1:3" ht="12.75">
      <c r="A259" s="2"/>
      <c r="B259" s="2"/>
      <c r="C259" s="2"/>
    </row>
    <row r="260" spans="1:3" ht="12.75">
      <c r="A260" s="2"/>
      <c r="B260" s="2"/>
      <c r="C260" s="2"/>
    </row>
    <row r="261" spans="1:3" ht="12.75">
      <c r="A261" s="2"/>
      <c r="B261" s="2"/>
      <c r="C261" s="2"/>
    </row>
    <row r="262" spans="1:3" ht="12.75">
      <c r="A262" s="2"/>
      <c r="B262" s="2"/>
      <c r="C262" s="2"/>
    </row>
    <row r="263" spans="1:3" ht="12.75">
      <c r="A263" s="2"/>
      <c r="B263" s="2"/>
      <c r="C263" s="2"/>
    </row>
    <row r="264" spans="1:3" ht="12.75">
      <c r="A264" s="2"/>
      <c r="B264" s="2"/>
      <c r="C264" s="2"/>
    </row>
    <row r="265" spans="1:3" ht="12.75">
      <c r="A265" s="2"/>
      <c r="B265" s="2"/>
      <c r="C265" s="2"/>
    </row>
    <row r="266" spans="1:3" ht="12.75">
      <c r="A266" s="2"/>
      <c r="B266" s="2"/>
      <c r="C266" s="2"/>
    </row>
    <row r="267" spans="1:3" ht="12.75">
      <c r="A267" s="2"/>
      <c r="B267" s="2"/>
      <c r="C267" s="2"/>
    </row>
    <row r="268" spans="1:3" ht="12.75">
      <c r="A268" s="2"/>
      <c r="B268" s="2"/>
      <c r="C268" s="2"/>
    </row>
    <row r="269" spans="1:3" ht="12.75">
      <c r="A269" s="2"/>
      <c r="B269" s="2"/>
      <c r="C269" s="2"/>
    </row>
    <row r="270" spans="1:3" ht="12.75">
      <c r="A270" s="2"/>
      <c r="B270" s="2"/>
      <c r="C270" s="2"/>
    </row>
    <row r="271" spans="1:3" ht="12.75">
      <c r="A271" s="2"/>
      <c r="B271" s="2"/>
      <c r="C271" s="2"/>
    </row>
    <row r="272" spans="1:3" ht="12.75">
      <c r="A272" s="2"/>
      <c r="B272" s="2"/>
      <c r="C272" s="2"/>
    </row>
    <row r="273" spans="1:3" ht="12.75">
      <c r="A273" s="2"/>
      <c r="B273" s="2"/>
      <c r="C273" s="2"/>
    </row>
    <row r="274" spans="1:3" ht="12.75">
      <c r="A274" s="2"/>
      <c r="B274" s="2"/>
      <c r="C274" s="2"/>
    </row>
    <row r="275" spans="1:3" ht="12.75">
      <c r="A275" s="2"/>
      <c r="B275" s="2"/>
      <c r="C275" s="2"/>
    </row>
    <row r="276" spans="1:3" ht="12.75">
      <c r="A276" s="2"/>
      <c r="B276" s="2"/>
      <c r="C276" s="2"/>
    </row>
    <row r="277" spans="1:3" ht="12.75">
      <c r="A277" s="2"/>
      <c r="B277" s="2"/>
      <c r="C277" s="2"/>
    </row>
    <row r="278" spans="1:3" ht="12.75">
      <c r="A278" s="2"/>
      <c r="B278" s="2"/>
      <c r="C278" s="2"/>
    </row>
    <row r="279" spans="1:3" ht="12.75">
      <c r="A279" s="2"/>
      <c r="B279" s="2"/>
      <c r="C279" s="2"/>
    </row>
    <row r="280" spans="1:3" ht="12.75">
      <c r="A280" s="2"/>
      <c r="B280" s="2"/>
      <c r="C280" s="2"/>
    </row>
    <row r="281" spans="1:3" ht="12.75">
      <c r="A281" s="2"/>
      <c r="B281" s="2"/>
      <c r="C281" s="2"/>
    </row>
    <row r="282" spans="1:3" ht="12.75">
      <c r="A282" s="2"/>
      <c r="B282" s="2"/>
      <c r="C282" s="2"/>
    </row>
    <row r="283" spans="1:3" ht="12.75">
      <c r="A283" s="2"/>
      <c r="B283" s="2"/>
      <c r="C283" s="2"/>
    </row>
    <row r="284" spans="1:3" ht="12.75">
      <c r="A284" s="2"/>
      <c r="B284" s="2"/>
      <c r="C284" s="2"/>
    </row>
    <row r="285" spans="1:3" ht="12.75">
      <c r="A285" s="2"/>
      <c r="B285" s="2"/>
      <c r="C285" s="2"/>
    </row>
    <row r="286" spans="1:3" ht="12.75">
      <c r="A286" s="2"/>
      <c r="B286" s="2"/>
      <c r="C286" s="2"/>
    </row>
    <row r="287" spans="1:3" ht="12.75">
      <c r="A287" s="2"/>
      <c r="B287" s="2"/>
      <c r="C287" s="2"/>
    </row>
    <row r="288" spans="1:3" ht="12.75">
      <c r="A288" s="2"/>
      <c r="B288" s="2"/>
      <c r="C288" s="2"/>
    </row>
    <row r="289" spans="1:3" ht="12.75">
      <c r="A289" s="2"/>
      <c r="B289" s="2"/>
      <c r="C289" s="2"/>
    </row>
    <row r="290" spans="1:3" ht="12.75">
      <c r="A290" s="2"/>
      <c r="B290" s="2"/>
      <c r="C290" s="2"/>
    </row>
    <row r="291" spans="1:3" ht="12.75">
      <c r="A291" s="2"/>
      <c r="B291" s="2"/>
      <c r="C291" s="2"/>
    </row>
    <row r="292" spans="1:3" ht="12.75">
      <c r="A292" s="2"/>
      <c r="B292" s="2"/>
      <c r="C292" s="2"/>
    </row>
    <row r="293" spans="1:3" ht="12.75">
      <c r="A293" s="2"/>
      <c r="B293" s="2"/>
      <c r="C293" s="2"/>
    </row>
    <row r="294" spans="1:3" ht="12.75">
      <c r="A294" s="2"/>
      <c r="B294" s="2"/>
      <c r="C294" s="2"/>
    </row>
    <row r="295" spans="1:3" ht="12.75">
      <c r="A295" s="2"/>
      <c r="B295" s="2"/>
      <c r="C295" s="2"/>
    </row>
    <row r="296" spans="1:3" ht="12.75">
      <c r="A296" s="2"/>
      <c r="B296" s="2"/>
      <c r="C296" s="2"/>
    </row>
    <row r="297" spans="1:3" ht="12.75">
      <c r="A297" s="2"/>
      <c r="B297" s="2"/>
      <c r="C297" s="2"/>
    </row>
    <row r="298" spans="1:3" ht="12.75">
      <c r="A298" s="2"/>
      <c r="B298" s="2"/>
      <c r="C298" s="2"/>
    </row>
    <row r="299" spans="1:3" ht="12.75">
      <c r="A299" s="2"/>
      <c r="B299" s="2"/>
      <c r="C299" s="2"/>
    </row>
    <row r="300" spans="1:3" ht="12.75">
      <c r="A300" s="2"/>
      <c r="B300" s="2"/>
      <c r="C300" s="2"/>
    </row>
    <row r="301" spans="1:3" ht="12.75">
      <c r="A301" s="2"/>
      <c r="B301" s="2"/>
      <c r="C301" s="2"/>
    </row>
    <row r="302" spans="1:3" ht="12.75">
      <c r="A302" s="2"/>
      <c r="B302" s="2"/>
      <c r="C302" s="2"/>
    </row>
    <row r="303" spans="1:3" ht="12.75">
      <c r="A303" s="2"/>
      <c r="B303" s="2"/>
      <c r="C303" s="2"/>
    </row>
    <row r="304" spans="1:3" ht="12.75">
      <c r="A304" s="2"/>
      <c r="B304" s="2"/>
      <c r="C304" s="2"/>
    </row>
    <row r="305" spans="1:3" ht="12.75">
      <c r="A305" s="2"/>
      <c r="B305" s="2"/>
      <c r="C305" s="2"/>
    </row>
    <row r="306" spans="1:3" ht="12.75">
      <c r="A306" s="2"/>
      <c r="B306" s="2"/>
      <c r="C306" s="2"/>
    </row>
    <row r="307" spans="1:3" ht="12.75">
      <c r="A307" s="2"/>
      <c r="B307" s="2"/>
      <c r="C307" s="2"/>
    </row>
    <row r="308" spans="1:3" ht="12.75">
      <c r="A308" s="2"/>
      <c r="B308" s="2"/>
      <c r="C308" s="2"/>
    </row>
    <row r="309" spans="1:3" ht="12.75">
      <c r="A309" s="2"/>
      <c r="B309" s="2"/>
      <c r="C309" s="2"/>
    </row>
    <row r="310" spans="1:3" ht="12.75">
      <c r="A310" s="2"/>
      <c r="B310" s="2"/>
      <c r="C310" s="2"/>
    </row>
    <row r="311" spans="1:3" ht="12.75">
      <c r="A311" s="2"/>
      <c r="B311" s="2"/>
      <c r="C311" s="2"/>
    </row>
    <row r="312" spans="1:3" ht="12.75">
      <c r="A312" s="2"/>
      <c r="B312" s="2"/>
      <c r="C312" s="2"/>
    </row>
    <row r="313" spans="1:3" ht="12.75">
      <c r="A313" s="2"/>
      <c r="B313" s="2"/>
      <c r="C313" s="2"/>
    </row>
    <row r="314" spans="1:3" ht="12.75">
      <c r="A314" s="2"/>
      <c r="B314" s="2"/>
      <c r="C314" s="2"/>
    </row>
    <row r="315" spans="1:3" ht="12.75">
      <c r="A315" s="2"/>
      <c r="B315" s="2"/>
      <c r="C315" s="2"/>
    </row>
    <row r="316" spans="1:3" ht="12.75">
      <c r="A316" s="2"/>
      <c r="B316" s="2"/>
      <c r="C316" s="2"/>
    </row>
    <row r="317" spans="1:3" ht="12.75">
      <c r="A317" s="2"/>
      <c r="B317" s="2"/>
      <c r="C317" s="2"/>
    </row>
    <row r="318" spans="1:3" ht="12.75">
      <c r="A318" s="2"/>
      <c r="B318" s="2"/>
      <c r="C318" s="2"/>
    </row>
    <row r="319" spans="1:3" ht="12.75">
      <c r="A319" s="2"/>
      <c r="B319" s="2"/>
      <c r="C319" s="2"/>
    </row>
    <row r="320" spans="1:3" ht="12.75">
      <c r="A320" s="2"/>
      <c r="B320" s="2"/>
      <c r="C320" s="2"/>
    </row>
    <row r="321" spans="1:3" ht="12.75">
      <c r="A321" s="2"/>
      <c r="B321" s="2"/>
      <c r="C321" s="2"/>
    </row>
    <row r="322" spans="1:3" ht="12.75">
      <c r="A322" s="2"/>
      <c r="B322" s="2"/>
      <c r="C322" s="2"/>
    </row>
    <row r="323" spans="1:3" ht="12.75">
      <c r="A323" s="2"/>
      <c r="B323" s="2"/>
      <c r="C323" s="2"/>
    </row>
    <row r="324" spans="1:3" ht="12.75">
      <c r="A324" s="2"/>
      <c r="B324" s="2"/>
      <c r="C324" s="2"/>
    </row>
    <row r="325" spans="1:3" ht="12.75">
      <c r="A325" s="2"/>
      <c r="B325" s="2"/>
      <c r="C325" s="2"/>
    </row>
    <row r="326" spans="1:3" ht="12.75">
      <c r="A326" s="2"/>
      <c r="B326" s="2"/>
      <c r="C326" s="2"/>
    </row>
    <row r="327" spans="1:3" ht="12.75">
      <c r="A327" s="2"/>
      <c r="B327" s="2"/>
      <c r="C327" s="2"/>
    </row>
    <row r="328" spans="1:3" ht="12.75">
      <c r="A328" s="2"/>
      <c r="B328" s="2"/>
      <c r="C328" s="2"/>
    </row>
    <row r="329" spans="1:3" ht="12.75">
      <c r="A329" s="2"/>
      <c r="B329" s="2"/>
      <c r="C329" s="2"/>
    </row>
    <row r="330" spans="1:3" ht="12.75">
      <c r="A330" s="2"/>
      <c r="B330" s="2"/>
      <c r="C330" s="2"/>
    </row>
    <row r="331" spans="1:3" ht="12.75">
      <c r="A331" s="2"/>
      <c r="B331" s="2"/>
      <c r="C331" s="2"/>
    </row>
    <row r="332" spans="1:3" ht="12.75">
      <c r="A332" s="2"/>
      <c r="B332" s="2"/>
      <c r="C332" s="2"/>
    </row>
    <row r="333" spans="1:3" ht="12.75">
      <c r="A333" s="2"/>
      <c r="B333" s="2"/>
      <c r="C333" s="2"/>
    </row>
    <row r="334" spans="1:3" ht="12.75">
      <c r="A334" s="2"/>
      <c r="B334" s="2"/>
      <c r="C334" s="2"/>
    </row>
    <row r="335" spans="1:3" ht="12.75">
      <c r="A335" s="2"/>
      <c r="B335" s="2"/>
      <c r="C335" s="2"/>
    </row>
    <row r="336" spans="1:3" ht="12.75">
      <c r="A336" s="2"/>
      <c r="B336" s="2"/>
      <c r="C336" s="2"/>
    </row>
    <row r="337" spans="1:3" ht="12.75">
      <c r="A337" s="2"/>
      <c r="B337" s="2"/>
      <c r="C337" s="2"/>
    </row>
    <row r="338" spans="1:3" ht="12.75">
      <c r="A338" s="2"/>
      <c r="B338" s="2"/>
      <c r="C338" s="2"/>
    </row>
    <row r="339" spans="1:3" ht="12.75">
      <c r="A339" s="2"/>
      <c r="B339" s="2"/>
      <c r="C339" s="2"/>
    </row>
    <row r="340" spans="1:3" ht="12.75">
      <c r="A340" s="2"/>
      <c r="B340" s="2"/>
      <c r="C340" s="2"/>
    </row>
    <row r="341" spans="1:3" ht="12.75">
      <c r="A341" s="2"/>
      <c r="B341" s="2"/>
      <c r="C341" s="2"/>
    </row>
    <row r="342" spans="1:3" ht="12.75">
      <c r="A342" s="2"/>
      <c r="B342" s="2"/>
      <c r="C342" s="2"/>
    </row>
    <row r="343" spans="1:3" ht="12.75">
      <c r="A343" s="2"/>
      <c r="B343" s="2"/>
      <c r="C343" s="2"/>
    </row>
    <row r="344" spans="1:3" ht="12.75">
      <c r="A344" s="2"/>
      <c r="B344" s="2"/>
      <c r="C344" s="2"/>
    </row>
    <row r="345" spans="1:3" ht="12.75">
      <c r="A345" s="2"/>
      <c r="B345" s="2"/>
      <c r="C345" s="2"/>
    </row>
    <row r="346" spans="1:3" ht="12.75">
      <c r="A346" s="2"/>
      <c r="B346" s="2"/>
      <c r="C346" s="2"/>
    </row>
    <row r="347" spans="1:3" ht="12.75">
      <c r="A347" s="2"/>
      <c r="B347" s="2"/>
      <c r="C347" s="2"/>
    </row>
    <row r="348" spans="1:3" ht="12.75">
      <c r="A348" s="2"/>
      <c r="B348" s="2"/>
      <c r="C348" s="2"/>
    </row>
    <row r="349" spans="1:3" ht="12.75">
      <c r="A349" s="2"/>
      <c r="B349" s="2"/>
      <c r="C349" s="2"/>
    </row>
    <row r="350" spans="1:3" ht="12.75">
      <c r="A350" s="2"/>
      <c r="B350" s="2"/>
      <c r="C350" s="2"/>
    </row>
    <row r="351" spans="1:3" ht="12.75">
      <c r="A351" s="2"/>
      <c r="B351" s="2"/>
      <c r="C351" s="2"/>
    </row>
    <row r="352" spans="1:3" ht="12.75">
      <c r="A352" s="2"/>
      <c r="B352" s="2"/>
      <c r="C352" s="2"/>
    </row>
    <row r="353" spans="1:3" ht="12.75">
      <c r="A353" s="2"/>
      <c r="B353" s="2"/>
      <c r="C353" s="2"/>
    </row>
    <row r="354" spans="1:3" ht="12.75">
      <c r="A354" s="2"/>
      <c r="B354" s="2"/>
      <c r="C354" s="2"/>
    </row>
    <row r="355" spans="1:3" ht="12.75">
      <c r="A355" s="2"/>
      <c r="B355" s="2"/>
      <c r="C355" s="2"/>
    </row>
    <row r="356" spans="1:3" ht="12.75">
      <c r="A356" s="2"/>
      <c r="B356" s="2"/>
      <c r="C356" s="2"/>
    </row>
    <row r="357" spans="1:3" ht="12.75">
      <c r="A357" s="2"/>
      <c r="B357" s="2"/>
      <c r="C357" s="2"/>
    </row>
    <row r="358" spans="1:3" ht="12.75">
      <c r="A358" s="2"/>
      <c r="B358" s="2"/>
      <c r="C358" s="2"/>
    </row>
    <row r="359" spans="1:3" ht="12.75">
      <c r="A359" s="2"/>
      <c r="B359" s="2"/>
      <c r="C359" s="2"/>
    </row>
    <row r="360" spans="1:3" ht="12.75">
      <c r="A360" s="2"/>
      <c r="B360" s="2"/>
      <c r="C360" s="2"/>
    </row>
    <row r="361" spans="1:3" ht="12.75">
      <c r="A361" s="2"/>
      <c r="B361" s="2"/>
      <c r="C361" s="2"/>
    </row>
    <row r="362" spans="1:3" ht="12.75">
      <c r="A362" s="2"/>
      <c r="B362" s="2"/>
      <c r="C362" s="2"/>
    </row>
    <row r="363" spans="1:3" ht="12.75">
      <c r="A363" s="2"/>
      <c r="B363" s="2"/>
      <c r="C363" s="2"/>
    </row>
    <row r="364" spans="1:3" ht="12.75">
      <c r="A364" s="2"/>
      <c r="B364" s="2"/>
      <c r="C364" s="2"/>
    </row>
    <row r="365" spans="1:3" ht="12.75">
      <c r="A365" s="2"/>
      <c r="B365" s="2"/>
      <c r="C365" s="2"/>
    </row>
    <row r="366" spans="1:3" ht="12.75">
      <c r="A366" s="2"/>
      <c r="B366" s="2"/>
      <c r="C366" s="2"/>
    </row>
    <row r="367" spans="1:3" ht="12.75">
      <c r="A367" s="2"/>
      <c r="B367" s="2"/>
      <c r="C367" s="2"/>
    </row>
    <row r="368" spans="1:3" ht="12.75">
      <c r="A368" s="2"/>
      <c r="B368" s="2"/>
      <c r="C368" s="2"/>
    </row>
    <row r="369" spans="1:3" ht="12.75">
      <c r="A369" s="2"/>
      <c r="B369" s="2"/>
      <c r="C369" s="2"/>
    </row>
    <row r="370" spans="1:3" ht="12.75">
      <c r="A370" s="2"/>
      <c r="B370" s="2"/>
      <c r="C370" s="2"/>
    </row>
    <row r="371" spans="1:3" ht="12.75">
      <c r="A371" s="2"/>
      <c r="B371" s="2"/>
      <c r="C371" s="2"/>
    </row>
    <row r="372" spans="1:3" ht="12.75">
      <c r="A372" s="2"/>
      <c r="B372" s="2"/>
      <c r="C372" s="2"/>
    </row>
    <row r="373" spans="1:3" ht="12.75">
      <c r="A373" s="2"/>
      <c r="B373" s="2"/>
      <c r="C373" s="2"/>
    </row>
    <row r="374" spans="1:3" ht="12.75">
      <c r="A374" s="2"/>
      <c r="B374" s="2"/>
      <c r="C374" s="2"/>
    </row>
    <row r="375" spans="1:3" ht="12.75">
      <c r="A375" s="2"/>
      <c r="B375" s="2"/>
      <c r="C375" s="2"/>
    </row>
    <row r="376" spans="1:3" ht="12.75">
      <c r="A376" s="2"/>
      <c r="B376" s="2"/>
      <c r="C376" s="2"/>
    </row>
    <row r="377" spans="1:3" ht="12.75">
      <c r="A377" s="2"/>
      <c r="B377" s="2"/>
      <c r="C377" s="2"/>
    </row>
    <row r="378" spans="1:3" ht="12.75">
      <c r="A378" s="2"/>
      <c r="B378" s="2"/>
      <c r="C378" s="2"/>
    </row>
    <row r="379" spans="1:3" ht="12.75">
      <c r="A379" s="2"/>
      <c r="B379" s="2"/>
      <c r="C379" s="2"/>
    </row>
    <row r="380" spans="1:3" ht="12.75">
      <c r="A380" s="2"/>
      <c r="B380" s="2"/>
      <c r="C380" s="2"/>
    </row>
    <row r="381" spans="1:3" ht="12.75">
      <c r="A381" s="2"/>
      <c r="B381" s="2"/>
      <c r="C381" s="2"/>
    </row>
    <row r="382" spans="1:3" ht="12.75">
      <c r="A382" s="2"/>
      <c r="B382" s="2"/>
      <c r="C382" s="2"/>
    </row>
    <row r="383" spans="1:3" ht="12.75">
      <c r="A383" s="2"/>
      <c r="B383" s="2"/>
      <c r="C383" s="2"/>
    </row>
    <row r="384" spans="1:3" ht="12.75">
      <c r="A384" s="2"/>
      <c r="B384" s="2"/>
      <c r="C384" s="2"/>
    </row>
    <row r="385" spans="1:3" ht="12.75">
      <c r="A385" s="2"/>
      <c r="B385" s="2"/>
      <c r="C385" s="2"/>
    </row>
    <row r="386" spans="1:3" ht="12.75">
      <c r="A386" s="2"/>
      <c r="B386" s="2"/>
      <c r="C386" s="2"/>
    </row>
    <row r="387" spans="1:3" ht="12.75">
      <c r="A387" s="2"/>
      <c r="B387" s="2"/>
      <c r="C387" s="2"/>
    </row>
    <row r="388" spans="1:3" ht="12.75">
      <c r="A388" s="2"/>
      <c r="B388" s="2"/>
      <c r="C388" s="2"/>
    </row>
    <row r="389" spans="1:3" ht="12.75">
      <c r="A389" s="2"/>
      <c r="B389" s="2"/>
      <c r="C389" s="2"/>
    </row>
    <row r="390" spans="1:3" ht="12.75">
      <c r="A390" s="2"/>
      <c r="B390" s="2"/>
      <c r="C390" s="2"/>
    </row>
    <row r="391" spans="1:3" ht="12.75">
      <c r="A391" s="2"/>
      <c r="B391" s="2"/>
      <c r="C391" s="2"/>
    </row>
    <row r="392" spans="1:3" ht="12.75">
      <c r="A392" s="2"/>
      <c r="B392" s="2"/>
      <c r="C392" s="2"/>
    </row>
    <row r="393" spans="1:3" ht="12.75">
      <c r="A393" s="2"/>
      <c r="B393" s="2"/>
      <c r="C393" s="2"/>
    </row>
    <row r="394" spans="1:3" ht="12.75">
      <c r="A394" s="2"/>
      <c r="B394" s="2"/>
      <c r="C394" s="2"/>
    </row>
    <row r="395" spans="1:3" ht="12.75">
      <c r="A395" s="2"/>
      <c r="B395" s="2"/>
      <c r="C395" s="2"/>
    </row>
    <row r="396" spans="1:3" ht="12.75">
      <c r="A396" s="2"/>
      <c r="B396" s="2"/>
      <c r="C396" s="2"/>
    </row>
    <row r="397" spans="1:3" ht="12.75">
      <c r="A397" s="2"/>
      <c r="B397" s="2"/>
      <c r="C397" s="2"/>
    </row>
    <row r="398" spans="1:3" ht="12.75">
      <c r="A398" s="2"/>
      <c r="B398" s="2"/>
      <c r="C398" s="2"/>
    </row>
    <row r="399" spans="1:3" ht="12.75">
      <c r="A399" s="2"/>
      <c r="B399" s="2"/>
      <c r="C399" s="2"/>
    </row>
    <row r="400" spans="1:3" ht="12.75">
      <c r="A400" s="2"/>
      <c r="B400" s="2"/>
      <c r="C400" s="2"/>
    </row>
    <row r="401" spans="1:3" ht="12.75">
      <c r="A401" s="2"/>
      <c r="B401" s="2"/>
      <c r="C401" s="2"/>
    </row>
    <row r="402" spans="1:3" ht="12.75">
      <c r="A402" s="2"/>
      <c r="B402" s="2"/>
      <c r="C402" s="2"/>
    </row>
    <row r="403" spans="1:3" ht="12.75">
      <c r="A403" s="2"/>
      <c r="B403" s="2"/>
      <c r="C403" s="2"/>
    </row>
    <row r="404" spans="1:3" ht="12.75">
      <c r="A404" s="2"/>
      <c r="B404" s="2"/>
      <c r="C404" s="2"/>
    </row>
    <row r="405" spans="1:3" ht="12.75">
      <c r="A405" s="2"/>
      <c r="B405" s="2"/>
      <c r="C405" s="2"/>
    </row>
    <row r="406" spans="1:3" ht="12.75">
      <c r="A406" s="2"/>
      <c r="B406" s="2"/>
      <c r="C406" s="2"/>
    </row>
    <row r="407" spans="1:3" ht="12.75">
      <c r="A407" s="2"/>
      <c r="B407" s="2"/>
      <c r="C407" s="2"/>
    </row>
    <row r="408" spans="1:3" ht="12.75">
      <c r="A408" s="2"/>
      <c r="B408" s="2"/>
      <c r="C408" s="2"/>
    </row>
    <row r="409" spans="1:3" ht="12.75">
      <c r="A409" s="2"/>
      <c r="B409" s="2"/>
      <c r="C409" s="2"/>
    </row>
    <row r="410" spans="1:3" ht="12.75">
      <c r="A410" s="2"/>
      <c r="B410" s="2"/>
      <c r="C410" s="2"/>
    </row>
    <row r="411" spans="1:3" ht="12.75">
      <c r="A411" s="2"/>
      <c r="B411" s="2"/>
      <c r="C411" s="2"/>
    </row>
    <row r="412" spans="1:3" ht="12.75">
      <c r="A412" s="2"/>
      <c r="B412" s="2"/>
      <c r="C412" s="2"/>
    </row>
    <row r="413" spans="1:3" ht="12.75">
      <c r="A413" s="2"/>
      <c r="B413" s="2"/>
      <c r="C413" s="2"/>
    </row>
    <row r="414" spans="1:3" ht="12.75">
      <c r="A414" s="2"/>
      <c r="B414" s="2"/>
      <c r="C414" s="2"/>
    </row>
    <row r="415" spans="1:3" ht="12.75">
      <c r="A415" s="2"/>
      <c r="B415" s="2"/>
      <c r="C415" s="2"/>
    </row>
    <row r="416" spans="1:3" ht="12.75">
      <c r="A416" s="2"/>
      <c r="B416" s="2"/>
      <c r="C416" s="2"/>
    </row>
    <row r="417" spans="1:3" ht="12.75">
      <c r="A417" s="2"/>
      <c r="B417" s="2"/>
      <c r="C417" s="2"/>
    </row>
    <row r="418" spans="1:3" ht="12.75">
      <c r="A418" s="2"/>
      <c r="B418" s="2"/>
      <c r="C418" s="2"/>
    </row>
    <row r="419" spans="1:3" ht="12.75">
      <c r="A419" s="2"/>
      <c r="B419" s="2"/>
      <c r="C419" s="2"/>
    </row>
    <row r="420" spans="1:3" ht="12.75">
      <c r="A420" s="2"/>
      <c r="B420" s="2"/>
      <c r="C420" s="2"/>
    </row>
    <row r="421" spans="1:3" ht="12.75">
      <c r="A421" s="2"/>
      <c r="B421" s="2"/>
      <c r="C421" s="2"/>
    </row>
    <row r="422" spans="1:3" ht="12.75">
      <c r="A422" s="2"/>
      <c r="B422" s="2"/>
      <c r="C422" s="2"/>
    </row>
    <row r="423" spans="1:3" ht="12.75">
      <c r="A423" s="2"/>
      <c r="B423" s="2"/>
      <c r="C423" s="2"/>
    </row>
    <row r="424" spans="1:3" ht="12.75">
      <c r="A424" s="2"/>
      <c r="B424" s="2"/>
      <c r="C424" s="2"/>
    </row>
    <row r="425" spans="1:3" ht="12.75">
      <c r="A425" s="2"/>
      <c r="B425" s="2"/>
      <c r="C425" s="2"/>
    </row>
    <row r="426" spans="1:3" ht="12.75">
      <c r="A426" s="2"/>
      <c r="B426" s="2"/>
      <c r="C426" s="2"/>
    </row>
    <row r="427" spans="1:3" ht="12.75">
      <c r="A427" s="2"/>
      <c r="B427" s="2"/>
      <c r="C427" s="2"/>
    </row>
    <row r="428" spans="1:3" ht="12.75">
      <c r="A428" s="2"/>
      <c r="B428" s="2"/>
      <c r="C428" s="2"/>
    </row>
    <row r="429" spans="1:3" ht="12.75">
      <c r="A429" s="2"/>
      <c r="B429" s="2"/>
      <c r="C429" s="2"/>
    </row>
    <row r="430" spans="1:3" ht="12.75">
      <c r="A430" s="2"/>
      <c r="B430" s="2"/>
      <c r="C430" s="2"/>
    </row>
    <row r="431" spans="1:3" ht="12.75">
      <c r="A431" s="2"/>
      <c r="B431" s="2"/>
      <c r="C431" s="2"/>
    </row>
    <row r="432" spans="1:3" ht="12.75">
      <c r="A432" s="2"/>
      <c r="B432" s="2"/>
      <c r="C432" s="2"/>
    </row>
    <row r="433" spans="1:3" ht="12.75">
      <c r="A433" s="2"/>
      <c r="B433" s="2"/>
      <c r="C433" s="2"/>
    </row>
    <row r="434" spans="1:3" ht="12.75">
      <c r="A434" s="2"/>
      <c r="B434" s="2"/>
      <c r="C434" s="2"/>
    </row>
    <row r="435" spans="1:3" ht="12.75">
      <c r="A435" s="2"/>
      <c r="B435" s="2"/>
      <c r="C435" s="2"/>
    </row>
    <row r="436" spans="1:3" ht="12.75">
      <c r="A436" s="2"/>
      <c r="B436" s="2"/>
      <c r="C436" s="2"/>
    </row>
    <row r="437" spans="1:3" ht="12.75">
      <c r="A437" s="2"/>
      <c r="B437" s="2"/>
      <c r="C437" s="2"/>
    </row>
    <row r="438" spans="1:3" ht="12.75">
      <c r="A438" s="2"/>
      <c r="B438" s="2"/>
      <c r="C438" s="2"/>
    </row>
    <row r="439" spans="1:3" ht="12.75">
      <c r="A439" s="2"/>
      <c r="B439" s="2"/>
      <c r="C439" s="2"/>
    </row>
    <row r="440" spans="1:3" ht="12.75">
      <c r="A440" s="2"/>
      <c r="B440" s="2"/>
      <c r="C440" s="2"/>
    </row>
    <row r="441" spans="1:3" ht="12.75">
      <c r="A441" s="2"/>
      <c r="B441" s="2"/>
      <c r="C441" s="2"/>
    </row>
    <row r="442" spans="1:3" ht="12.75">
      <c r="A442" s="2"/>
      <c r="B442" s="2"/>
      <c r="C442" s="2"/>
    </row>
    <row r="443" spans="1:3" ht="12.75">
      <c r="A443" s="2"/>
      <c r="B443" s="2"/>
      <c r="C443" s="2"/>
    </row>
    <row r="444" spans="1:3" ht="12.75">
      <c r="A444" s="2"/>
      <c r="B444" s="2"/>
      <c r="C444" s="2"/>
    </row>
    <row r="445" spans="1:3" ht="12.75">
      <c r="A445" s="2"/>
      <c r="B445" s="2"/>
      <c r="C445" s="2"/>
    </row>
    <row r="446" spans="1:3" ht="12.75">
      <c r="A446" s="2"/>
      <c r="B446" s="2"/>
      <c r="C446" s="2"/>
    </row>
    <row r="447" spans="1:3" ht="12.75">
      <c r="A447" s="2"/>
      <c r="B447" s="2"/>
      <c r="C447" s="2"/>
    </row>
    <row r="448" spans="1:3" ht="12.75">
      <c r="A448" s="2"/>
      <c r="B448" s="2"/>
      <c r="C448" s="2"/>
    </row>
    <row r="449" spans="1:3" ht="12.75">
      <c r="A449" s="2"/>
      <c r="B449" s="2"/>
      <c r="C449" s="2"/>
    </row>
    <row r="450" spans="1:3" ht="12.75">
      <c r="A450" s="2"/>
      <c r="B450" s="2"/>
      <c r="C450" s="2"/>
    </row>
    <row r="451" spans="1:3" ht="12.75">
      <c r="A451" s="2"/>
      <c r="B451" s="2"/>
      <c r="C451" s="2"/>
    </row>
    <row r="452" spans="1:3" ht="12.75">
      <c r="A452" s="2"/>
      <c r="B452" s="2"/>
      <c r="C452" s="2"/>
    </row>
    <row r="453" spans="1:3" ht="12.75">
      <c r="A453" s="2"/>
      <c r="B453" s="2"/>
      <c r="C453" s="2"/>
    </row>
    <row r="454" spans="1:3" ht="12.75">
      <c r="A454" s="2"/>
      <c r="B454" s="2"/>
      <c r="C454" s="2"/>
    </row>
    <row r="455" spans="1:3" ht="12.75">
      <c r="A455" s="2"/>
      <c r="B455" s="2"/>
      <c r="C455" s="2"/>
    </row>
    <row r="456" spans="1:3" ht="12.75">
      <c r="A456" s="2"/>
      <c r="B456" s="2"/>
      <c r="C456" s="2"/>
    </row>
    <row r="457" spans="1:3" ht="12.75">
      <c r="A457" s="2"/>
      <c r="B457" s="2"/>
      <c r="C457" s="2"/>
    </row>
    <row r="458" spans="1:3" ht="12.75">
      <c r="A458" s="2"/>
      <c r="B458" s="2"/>
      <c r="C458" s="2"/>
    </row>
    <row r="459" spans="1:3" ht="12.75">
      <c r="A459" s="2"/>
      <c r="B459" s="2"/>
      <c r="C459" s="2"/>
    </row>
    <row r="460" spans="1:3" ht="12.75">
      <c r="A460" s="2"/>
      <c r="B460" s="2"/>
      <c r="C460" s="2"/>
    </row>
    <row r="461" spans="1:3" ht="12.75">
      <c r="A461" s="2"/>
      <c r="B461" s="2"/>
      <c r="C461" s="2"/>
    </row>
    <row r="462" spans="1:3" ht="12.75">
      <c r="A462" s="2"/>
      <c r="B462" s="2"/>
      <c r="C462" s="2"/>
    </row>
    <row r="463" spans="1:3" ht="12.75">
      <c r="A463" s="2"/>
      <c r="B463" s="2"/>
      <c r="C463" s="2"/>
    </row>
    <row r="464" spans="1:3" ht="12.75">
      <c r="A464" s="2"/>
      <c r="B464" s="2"/>
      <c r="C464" s="2"/>
    </row>
    <row r="465" spans="1:3" ht="12.75">
      <c r="A465" s="2"/>
      <c r="B465" s="2"/>
      <c r="C465" s="2"/>
    </row>
    <row r="466" spans="1:3" ht="12.75">
      <c r="A466" s="2"/>
      <c r="B466" s="2"/>
      <c r="C466" s="2"/>
    </row>
    <row r="467" spans="1:3" ht="12.75">
      <c r="A467" s="2"/>
      <c r="B467" s="2"/>
      <c r="C467" s="2"/>
    </row>
    <row r="468" spans="1:3" ht="12.75">
      <c r="A468" s="2"/>
      <c r="B468" s="2"/>
      <c r="C468" s="2"/>
    </row>
    <row r="469" spans="1:3" ht="12.75">
      <c r="A469" s="2"/>
      <c r="B469" s="2"/>
      <c r="C469" s="2"/>
    </row>
    <row r="470" spans="1:3" ht="12.75">
      <c r="A470" s="2"/>
      <c r="B470" s="2"/>
      <c r="C470" s="2"/>
    </row>
    <row r="471" spans="1:3" ht="12.75">
      <c r="A471" s="2"/>
      <c r="B471" s="2"/>
      <c r="C471" s="2"/>
    </row>
    <row r="472" spans="1:3" ht="12.75">
      <c r="A472" s="2"/>
      <c r="B472" s="2"/>
      <c r="C472" s="2"/>
    </row>
    <row r="473" spans="1:3" ht="12.75">
      <c r="A473" s="2"/>
      <c r="B473" s="2"/>
      <c r="C473" s="2"/>
    </row>
    <row r="474" spans="1:3" ht="12.75">
      <c r="A474" s="2"/>
      <c r="B474" s="2"/>
      <c r="C474" s="2"/>
    </row>
    <row r="475" spans="1:3" ht="12.75">
      <c r="A475" s="2"/>
      <c r="B475" s="2"/>
      <c r="C475" s="2"/>
    </row>
    <row r="476" spans="1:3" ht="12.75">
      <c r="A476" s="2"/>
      <c r="B476" s="2"/>
      <c r="C476" s="2"/>
    </row>
    <row r="477" spans="1:3" ht="12.75">
      <c r="A477" s="2"/>
      <c r="B477" s="2"/>
      <c r="C477" s="2"/>
    </row>
    <row r="478" spans="1:3" ht="12.75">
      <c r="A478" s="2"/>
      <c r="B478" s="2"/>
      <c r="C478" s="2"/>
    </row>
    <row r="479" spans="1:3" ht="12.75">
      <c r="A479" s="2"/>
      <c r="B479" s="2"/>
      <c r="C479" s="2"/>
    </row>
    <row r="480" spans="1:3" ht="12.75">
      <c r="A480" s="2"/>
      <c r="B480" s="2"/>
      <c r="C480" s="2"/>
    </row>
    <row r="481" spans="1:3" ht="12.75">
      <c r="A481" s="2"/>
      <c r="B481" s="2"/>
      <c r="C481" s="2"/>
    </row>
    <row r="482" spans="1:3" ht="12.75">
      <c r="A482" s="2"/>
      <c r="B482" s="2"/>
      <c r="C482" s="2"/>
    </row>
    <row r="483" spans="1:3" ht="12.75">
      <c r="A483" s="2"/>
      <c r="B483" s="2"/>
      <c r="C483" s="2"/>
    </row>
    <row r="484" spans="1:3" ht="12.75">
      <c r="A484" s="2"/>
      <c r="B484" s="2"/>
      <c r="C484" s="2"/>
    </row>
    <row r="485" spans="1:3" ht="12.75">
      <c r="A485" s="2"/>
      <c r="B485" s="2"/>
      <c r="C485" s="2"/>
    </row>
    <row r="486" spans="1:3" ht="12.75">
      <c r="A486" s="2"/>
      <c r="B486" s="2"/>
      <c r="C486" s="2"/>
    </row>
    <row r="487" spans="1:3" ht="12.75">
      <c r="A487" s="2"/>
      <c r="B487" s="2"/>
      <c r="C487" s="2"/>
    </row>
    <row r="488" spans="1:3" ht="12.75">
      <c r="A488" s="2"/>
      <c r="B488" s="2"/>
      <c r="C488" s="2"/>
    </row>
    <row r="489" spans="1:3" ht="12.75">
      <c r="A489" s="2"/>
      <c r="B489" s="2"/>
      <c r="C489" s="2"/>
    </row>
    <row r="490" spans="1:3" ht="12.75">
      <c r="A490" s="2"/>
      <c r="B490" s="2"/>
      <c r="C490" s="2"/>
    </row>
    <row r="491" spans="1:3" ht="12.75">
      <c r="A491" s="2"/>
      <c r="B491" s="2"/>
      <c r="C491" s="2"/>
    </row>
    <row r="492" spans="1:3" ht="12.75">
      <c r="A492" s="2"/>
      <c r="B492" s="2"/>
      <c r="C492" s="2"/>
    </row>
    <row r="493" spans="1:3" ht="12.75">
      <c r="A493" s="2"/>
      <c r="B493" s="2"/>
      <c r="C493" s="2"/>
    </row>
    <row r="494" spans="1:3" ht="12.75">
      <c r="A494" s="2"/>
      <c r="B494" s="2"/>
      <c r="C494" s="2"/>
    </row>
    <row r="495" spans="1:3" ht="12.75">
      <c r="A495" s="2"/>
      <c r="B495" s="2"/>
      <c r="C495" s="2"/>
    </row>
    <row r="496" spans="1:3" ht="12.75">
      <c r="A496" s="2"/>
      <c r="B496" s="2"/>
      <c r="C496" s="2"/>
    </row>
    <row r="497" spans="1:3" ht="12.75">
      <c r="A497" s="2"/>
      <c r="B497" s="2"/>
      <c r="C497" s="2"/>
    </row>
    <row r="498" spans="1:3" ht="12.75">
      <c r="A498" s="2"/>
      <c r="B498" s="2"/>
      <c r="C498" s="2"/>
    </row>
    <row r="499" spans="1:3" ht="12.75">
      <c r="A499" s="2"/>
      <c r="B499" s="2"/>
      <c r="C499" s="2"/>
    </row>
    <row r="500" spans="1:3" ht="12.75">
      <c r="A500" s="2"/>
      <c r="B500" s="2"/>
      <c r="C500" s="2"/>
    </row>
    <row r="501" spans="1:3" ht="12.75">
      <c r="A501" s="2"/>
      <c r="B501" s="2"/>
      <c r="C501" s="2"/>
    </row>
    <row r="502" spans="1:3" ht="12.75">
      <c r="A502" s="2"/>
      <c r="B502" s="2"/>
      <c r="C502" s="2"/>
    </row>
    <row r="503" spans="1:3" ht="12.75">
      <c r="A503" s="2"/>
      <c r="B503" s="2"/>
      <c r="C503" s="2"/>
    </row>
    <row r="504" spans="1:3" ht="12.75">
      <c r="A504" s="2"/>
      <c r="B504" s="2"/>
      <c r="C504" s="2"/>
    </row>
    <row r="505" spans="1:3" ht="12.75">
      <c r="A505" s="2"/>
      <c r="B505" s="2"/>
      <c r="C505" s="2"/>
    </row>
    <row r="506" spans="1:3" ht="12.75">
      <c r="A506" s="2"/>
      <c r="B506" s="2"/>
      <c r="C506" s="2"/>
    </row>
    <row r="507" spans="1:3" ht="12.75">
      <c r="A507" s="2"/>
      <c r="B507" s="2"/>
      <c r="C507" s="2"/>
    </row>
    <row r="508" spans="1:3" ht="12.75">
      <c r="A508" s="2"/>
      <c r="B508" s="2"/>
      <c r="C508" s="2"/>
    </row>
    <row r="509" spans="1:3" ht="12.75">
      <c r="A509" s="2"/>
      <c r="B509" s="2"/>
      <c r="C509" s="2"/>
    </row>
    <row r="510" spans="1:3" ht="12.75">
      <c r="A510" s="2"/>
      <c r="B510" s="2"/>
      <c r="C510" s="2"/>
    </row>
    <row r="511" spans="1:3" ht="12.75">
      <c r="A511" s="2"/>
      <c r="B511" s="2"/>
      <c r="C511" s="2"/>
    </row>
    <row r="512" spans="1:3" ht="12.75">
      <c r="A512" s="2"/>
      <c r="B512" s="2"/>
      <c r="C512" s="2"/>
    </row>
    <row r="513" spans="1:3" ht="12.75">
      <c r="A513" s="2"/>
      <c r="B513" s="2"/>
      <c r="C513" s="2"/>
    </row>
    <row r="514" spans="1:3" ht="12.75">
      <c r="A514" s="2"/>
      <c r="B514" s="2"/>
      <c r="C514" s="2"/>
    </row>
    <row r="515" spans="1:3" ht="12.75">
      <c r="A515" s="2"/>
      <c r="B515" s="2"/>
      <c r="C515" s="2"/>
    </row>
    <row r="516" spans="1:3" ht="12.75">
      <c r="A516" s="2"/>
      <c r="B516" s="2"/>
      <c r="C516" s="2"/>
    </row>
    <row r="517" spans="1:3" ht="12.75">
      <c r="A517" s="2"/>
      <c r="B517" s="2"/>
      <c r="C517" s="2"/>
    </row>
    <row r="518" spans="1:3" ht="12.75">
      <c r="A518" s="2"/>
      <c r="B518" s="2"/>
      <c r="C518" s="2"/>
    </row>
    <row r="519" spans="1:3" ht="12.75">
      <c r="A519" s="2"/>
      <c r="B519" s="2"/>
      <c r="C519" s="2"/>
    </row>
    <row r="520" spans="1:3" ht="12.75">
      <c r="A520" s="2"/>
      <c r="B520" s="2"/>
      <c r="C520" s="2"/>
    </row>
    <row r="521" spans="1:3" ht="12.75">
      <c r="A521" s="2"/>
      <c r="B521" s="2"/>
      <c r="C521" s="2"/>
    </row>
    <row r="522" spans="1:3" ht="12.75">
      <c r="A522" s="2"/>
      <c r="B522" s="2"/>
      <c r="C522" s="2"/>
    </row>
    <row r="523" spans="1:3" ht="12.75">
      <c r="A523" s="2"/>
      <c r="B523" s="2"/>
      <c r="C523" s="2"/>
    </row>
    <row r="524" spans="1:3" ht="12.75">
      <c r="A524" s="2"/>
      <c r="B524" s="2"/>
      <c r="C524" s="2"/>
    </row>
    <row r="525" spans="1:3" ht="12.75">
      <c r="A525" s="2"/>
      <c r="B525" s="2"/>
      <c r="C525" s="2"/>
    </row>
    <row r="526" spans="1:3" ht="12.75">
      <c r="A526" s="2"/>
      <c r="B526" s="2"/>
      <c r="C526" s="2"/>
    </row>
    <row r="527" spans="1:3" ht="12.75">
      <c r="A527" s="2"/>
      <c r="B527" s="2"/>
      <c r="C527" s="2"/>
    </row>
    <row r="528" spans="1:3" ht="12.75">
      <c r="A528" s="2"/>
      <c r="B528" s="2"/>
      <c r="C528" s="2"/>
    </row>
    <row r="529" spans="1:3" ht="12.75">
      <c r="A529" s="2"/>
      <c r="B529" s="2"/>
      <c r="C529" s="2"/>
    </row>
    <row r="530" spans="1:3" ht="12.75">
      <c r="A530" s="2"/>
      <c r="B530" s="2"/>
      <c r="C530" s="2"/>
    </row>
    <row r="531" spans="1:3" ht="12.75">
      <c r="A531" s="2"/>
      <c r="B531" s="2"/>
      <c r="C531" s="2"/>
    </row>
    <row r="532" spans="1:3" ht="12.75">
      <c r="A532" s="2"/>
      <c r="B532" s="2"/>
      <c r="C532" s="2"/>
    </row>
    <row r="533" spans="1:3" ht="12.75">
      <c r="A533" s="2"/>
      <c r="B533" s="2"/>
      <c r="C533" s="2"/>
    </row>
    <row r="534" spans="1:3" ht="12.75">
      <c r="A534" s="2"/>
      <c r="B534" s="2"/>
      <c r="C534" s="2"/>
    </row>
    <row r="535" spans="1:3" ht="12.75">
      <c r="A535" s="2"/>
      <c r="B535" s="2"/>
      <c r="C535" s="2"/>
    </row>
    <row r="536" spans="1:3" ht="12.75">
      <c r="A536" s="2"/>
      <c r="B536" s="2"/>
      <c r="C536" s="2"/>
    </row>
    <row r="537" spans="1:3" ht="12.75">
      <c r="A537" s="2"/>
      <c r="B537" s="2"/>
      <c r="C537" s="2"/>
    </row>
    <row r="538" spans="1:3" ht="12.75">
      <c r="A538" s="2"/>
      <c r="B538" s="2"/>
      <c r="C538" s="2"/>
    </row>
    <row r="539" spans="1:3" ht="12.75">
      <c r="A539" s="2"/>
      <c r="B539" s="2"/>
      <c r="C539" s="2"/>
    </row>
    <row r="540" spans="1:3" ht="12.75">
      <c r="A540" s="2"/>
      <c r="B540" s="2"/>
      <c r="C540" s="2"/>
    </row>
    <row r="541" spans="1:3" ht="12.75">
      <c r="A541" s="2"/>
      <c r="B541" s="2"/>
      <c r="C541" s="2"/>
    </row>
    <row r="542" spans="1:3" ht="12.75">
      <c r="A542" s="2"/>
      <c r="B542" s="2"/>
      <c r="C542" s="2"/>
    </row>
    <row r="543" spans="1:3" ht="12.75">
      <c r="A543" s="2"/>
      <c r="B543" s="2"/>
      <c r="C543" s="2"/>
    </row>
    <row r="544" spans="1:3" ht="12.75">
      <c r="A544" s="2"/>
      <c r="B544" s="2"/>
      <c r="C544" s="2"/>
    </row>
    <row r="545" spans="1:3" ht="12.75">
      <c r="A545" s="2"/>
      <c r="B545" s="2"/>
      <c r="C545" s="2"/>
    </row>
    <row r="546" spans="1:3" ht="12.75">
      <c r="A546" s="2"/>
      <c r="B546" s="2"/>
      <c r="C546" s="2"/>
    </row>
    <row r="547" spans="1:3" ht="12.75">
      <c r="A547" s="2"/>
      <c r="B547" s="2"/>
      <c r="C547" s="2"/>
    </row>
    <row r="548" spans="1:3" ht="12.75">
      <c r="A548" s="2"/>
      <c r="B548" s="2"/>
      <c r="C548" s="2"/>
    </row>
    <row r="549" spans="1:3" ht="12.75">
      <c r="A549" s="2"/>
      <c r="B549" s="2"/>
      <c r="C549" s="2"/>
    </row>
    <row r="550" spans="1:3" ht="12.75">
      <c r="A550" s="2"/>
      <c r="B550" s="2"/>
      <c r="C550" s="2"/>
    </row>
    <row r="551" spans="1:3" ht="12.75">
      <c r="A551" s="2"/>
      <c r="B551" s="2"/>
      <c r="C551" s="2"/>
    </row>
    <row r="552" spans="1:3" ht="12.75">
      <c r="A552" s="2"/>
      <c r="B552" s="2"/>
      <c r="C552" s="2"/>
    </row>
    <row r="553" spans="1:3" ht="12.75">
      <c r="A553" s="2"/>
      <c r="B553" s="2"/>
      <c r="C553" s="2"/>
    </row>
    <row r="554" spans="1:3" ht="12.75">
      <c r="A554" s="2"/>
      <c r="B554" s="2"/>
      <c r="C554" s="2"/>
    </row>
    <row r="555" spans="1:3" ht="12.75">
      <c r="A555" s="2"/>
      <c r="B555" s="2"/>
      <c r="C555" s="2"/>
    </row>
    <row r="556" spans="1:3" ht="12.75">
      <c r="A556" s="2"/>
      <c r="B556" s="2"/>
      <c r="C556" s="2"/>
    </row>
    <row r="557" spans="1:3" ht="12.75">
      <c r="A557" s="2"/>
      <c r="B557" s="2"/>
      <c r="C557" s="2"/>
    </row>
    <row r="558" spans="1:3" ht="12.75">
      <c r="A558" s="2"/>
      <c r="B558" s="2"/>
      <c r="C558" s="2"/>
    </row>
    <row r="559" spans="1:3" ht="12.75">
      <c r="A559" s="2"/>
      <c r="B559" s="2"/>
      <c r="C559" s="2"/>
    </row>
    <row r="560" spans="1:3" ht="12.75">
      <c r="A560" s="2"/>
      <c r="B560" s="2"/>
      <c r="C560" s="2"/>
    </row>
    <row r="561" spans="1:3" ht="12.75">
      <c r="A561" s="2"/>
      <c r="B561" s="2"/>
      <c r="C561" s="2"/>
    </row>
    <row r="562" spans="1:3" ht="12.75">
      <c r="A562" s="2"/>
      <c r="B562" s="2"/>
      <c r="C562" s="2"/>
    </row>
    <row r="563" spans="1:3" ht="12.75">
      <c r="A563" s="2"/>
      <c r="B563" s="2"/>
      <c r="C563" s="2"/>
    </row>
    <row r="564" spans="1:3" ht="12.75">
      <c r="A564" s="2"/>
      <c r="B564" s="2"/>
      <c r="C564" s="2"/>
    </row>
    <row r="565" spans="1:3" ht="12.75">
      <c r="A565" s="2"/>
      <c r="B565" s="2"/>
      <c r="C565" s="2"/>
    </row>
    <row r="566" spans="1:3" ht="12.75">
      <c r="A566" s="2"/>
      <c r="B566" s="2"/>
      <c r="C566" s="2"/>
    </row>
    <row r="567" spans="1:3" ht="12.75">
      <c r="A567" s="2"/>
      <c r="B567" s="2"/>
      <c r="C567" s="2"/>
    </row>
    <row r="568" spans="1:3" ht="12.75">
      <c r="A568" s="2"/>
      <c r="B568" s="2"/>
      <c r="C568" s="2"/>
    </row>
    <row r="569" spans="1:3" ht="12.75">
      <c r="A569" s="2"/>
      <c r="B569" s="2"/>
      <c r="C569" s="2"/>
    </row>
    <row r="570" spans="1:3" ht="12.75">
      <c r="A570" s="2"/>
      <c r="B570" s="2"/>
      <c r="C570" s="2"/>
    </row>
    <row r="571" spans="1:3" ht="12.75">
      <c r="A571" s="2"/>
      <c r="B571" s="2"/>
      <c r="C571" s="2"/>
    </row>
    <row r="572" spans="1:3" ht="12.75">
      <c r="A572" s="2"/>
      <c r="B572" s="2"/>
      <c r="C572" s="2"/>
    </row>
    <row r="573" spans="1:3" ht="12.75">
      <c r="A573" s="2"/>
      <c r="B573" s="2"/>
      <c r="C573" s="2"/>
    </row>
    <row r="574" spans="1:3" ht="12.75">
      <c r="A574" s="2"/>
      <c r="B574" s="2"/>
      <c r="C574" s="2"/>
    </row>
    <row r="575" spans="1:3" ht="12.75">
      <c r="A575" s="2"/>
      <c r="B575" s="2"/>
      <c r="C575" s="2"/>
    </row>
    <row r="576" spans="1:3" ht="12.75">
      <c r="A576" s="2"/>
      <c r="B576" s="2"/>
      <c r="C576" s="2"/>
    </row>
    <row r="577" spans="1:3" ht="12.75">
      <c r="A577" s="2"/>
      <c r="B577" s="2"/>
      <c r="C577" s="2"/>
    </row>
    <row r="578" spans="1:3" ht="12.75">
      <c r="A578" s="2"/>
      <c r="B578" s="2"/>
      <c r="C578" s="2"/>
    </row>
    <row r="579" spans="1:3" ht="12.75">
      <c r="A579" s="2"/>
      <c r="B579" s="2"/>
      <c r="C579" s="2"/>
    </row>
    <row r="580" spans="1:3" ht="12.75">
      <c r="A580" s="2"/>
      <c r="B580" s="2"/>
      <c r="C580" s="2"/>
    </row>
    <row r="581" spans="1:3" ht="12.75">
      <c r="A581" s="2"/>
      <c r="B581" s="2"/>
      <c r="C581" s="2"/>
    </row>
    <row r="582" spans="1:3" ht="12.75">
      <c r="A582" s="2"/>
      <c r="B582" s="2"/>
      <c r="C582" s="2"/>
    </row>
    <row r="583" spans="1:3" ht="12.75">
      <c r="A583" s="2"/>
      <c r="B583" s="2"/>
      <c r="C583" s="2"/>
    </row>
    <row r="584" spans="1:3" ht="12.75">
      <c r="A584" s="2"/>
      <c r="B584" s="2"/>
      <c r="C584" s="2"/>
    </row>
    <row r="585" spans="1:3" ht="12.75">
      <c r="A585" s="2"/>
      <c r="B585" s="2"/>
      <c r="C585" s="2"/>
    </row>
    <row r="586" spans="1:3" ht="12.75">
      <c r="A586" s="2"/>
      <c r="B586" s="2"/>
      <c r="C586" s="2"/>
    </row>
    <row r="587" spans="1:3" ht="12.75">
      <c r="A587" s="2"/>
      <c r="B587" s="2"/>
      <c r="C587" s="2"/>
    </row>
    <row r="588" spans="1:3" ht="12.75">
      <c r="A588" s="2"/>
      <c r="B588" s="2"/>
      <c r="C588" s="2"/>
    </row>
    <row r="589" spans="1:3" ht="12.75">
      <c r="A589" s="2"/>
      <c r="B589" s="2"/>
      <c r="C589" s="2"/>
    </row>
    <row r="590" spans="1:3" ht="12.75">
      <c r="A590" s="2"/>
      <c r="B590" s="2"/>
      <c r="C590" s="2"/>
    </row>
    <row r="591" spans="1:3" ht="12.75">
      <c r="A591" s="2"/>
      <c r="B591" s="2"/>
      <c r="C591" s="2"/>
    </row>
    <row r="592" spans="1:3" ht="12.75">
      <c r="A592" s="2"/>
      <c r="B592" s="2"/>
      <c r="C592" s="2"/>
    </row>
    <row r="593" spans="1:3" ht="12.75">
      <c r="A593" s="2"/>
      <c r="B593" s="2"/>
      <c r="C593" s="2"/>
    </row>
    <row r="594" spans="1:3" ht="12.75">
      <c r="A594" s="2"/>
      <c r="B594" s="2"/>
      <c r="C594" s="2"/>
    </row>
    <row r="595" spans="1:3" ht="12.75">
      <c r="A595" s="2"/>
      <c r="B595" s="2"/>
      <c r="C595" s="2"/>
    </row>
    <row r="596" spans="1:3" ht="12.75">
      <c r="A596" s="2"/>
      <c r="B596" s="2"/>
      <c r="C596" s="2"/>
    </row>
    <row r="597" spans="1:3" ht="12.75">
      <c r="A597" s="2"/>
      <c r="B597" s="2"/>
      <c r="C597" s="2"/>
    </row>
    <row r="598" spans="1:3" ht="12.75">
      <c r="A598" s="2"/>
      <c r="B598" s="2"/>
      <c r="C598" s="2"/>
    </row>
    <row r="599" spans="1:3" ht="12.75">
      <c r="A599" s="2"/>
      <c r="B599" s="2"/>
      <c r="C599" s="2"/>
    </row>
    <row r="600" spans="1:3" ht="12.75">
      <c r="A600" s="2"/>
      <c r="B600" s="2"/>
      <c r="C600" s="2"/>
    </row>
    <row r="601" spans="1:3" ht="12.75">
      <c r="A601" s="2"/>
      <c r="B601" s="2"/>
      <c r="C601" s="2"/>
    </row>
    <row r="602" spans="1:3" ht="12.75">
      <c r="A602" s="2"/>
      <c r="B602" s="2"/>
      <c r="C602" s="2"/>
    </row>
    <row r="603" spans="1:3" ht="12.75">
      <c r="A603" s="2"/>
      <c r="B603" s="2"/>
      <c r="C603" s="2"/>
    </row>
    <row r="604" spans="1:3" ht="12.75">
      <c r="A604" s="2"/>
      <c r="B604" s="2"/>
      <c r="C604" s="2"/>
    </row>
    <row r="605" spans="1:3" ht="12.75">
      <c r="A605" s="2"/>
      <c r="B605" s="2"/>
      <c r="C605" s="2"/>
    </row>
    <row r="606" spans="1:3" ht="12.75">
      <c r="A606" s="2"/>
      <c r="B606" s="2"/>
      <c r="C606" s="2"/>
    </row>
    <row r="607" spans="1:3" ht="12.75">
      <c r="A607" s="2"/>
      <c r="B607" s="2"/>
      <c r="C607" s="2"/>
    </row>
    <row r="608" spans="1:3" ht="12.75">
      <c r="A608" s="2"/>
      <c r="B608" s="2"/>
      <c r="C608" s="2"/>
    </row>
    <row r="609" spans="1:3" ht="12.75">
      <c r="A609" s="2"/>
      <c r="B609" s="2"/>
      <c r="C609" s="2"/>
    </row>
    <row r="610" spans="1:3" ht="12.75">
      <c r="A610" s="2"/>
      <c r="B610" s="2"/>
      <c r="C610" s="2"/>
    </row>
    <row r="611" spans="1:3" ht="12.75">
      <c r="A611" s="2"/>
      <c r="B611" s="2"/>
      <c r="C611" s="2"/>
    </row>
    <row r="612" spans="1:3" ht="12.75">
      <c r="A612" s="2"/>
      <c r="B612" s="2"/>
      <c r="C612" s="2"/>
    </row>
    <row r="613" spans="1:3" ht="12.75">
      <c r="A613" s="2"/>
      <c r="B613" s="2"/>
      <c r="C613" s="2"/>
    </row>
    <row r="614" spans="1:3" ht="12.75">
      <c r="A614" s="2"/>
      <c r="B614" s="2"/>
      <c r="C614" s="2"/>
    </row>
    <row r="615" spans="1:3" ht="12.75">
      <c r="A615" s="2"/>
      <c r="B615" s="2"/>
      <c r="C615" s="2"/>
    </row>
    <row r="616" spans="1:3" ht="12.75">
      <c r="A616" s="2"/>
      <c r="B616" s="2"/>
      <c r="C616" s="2"/>
    </row>
    <row r="617" spans="1:3" ht="12.75">
      <c r="A617" s="2"/>
      <c r="B617" s="2"/>
      <c r="C617" s="2"/>
    </row>
    <row r="618" spans="1:3" ht="12.75">
      <c r="A618" s="2"/>
      <c r="B618" s="2"/>
      <c r="C618" s="2"/>
    </row>
    <row r="619" spans="1:3" ht="12.75">
      <c r="A619" s="2"/>
      <c r="B619" s="2"/>
      <c r="C619" s="2"/>
    </row>
    <row r="620" spans="1:3" ht="12.75">
      <c r="A620" s="2"/>
      <c r="B620" s="2"/>
      <c r="C620" s="2"/>
    </row>
    <row r="621" spans="1:3" ht="12.75">
      <c r="A621" s="2"/>
      <c r="B621" s="2"/>
      <c r="C621" s="2"/>
    </row>
    <row r="622" spans="1:3" ht="12.75">
      <c r="A622" s="2"/>
      <c r="B622" s="2"/>
      <c r="C622" s="2"/>
    </row>
    <row r="623" spans="1:3" ht="12.75">
      <c r="A623" s="2"/>
      <c r="B623" s="2"/>
      <c r="C623" s="2"/>
    </row>
    <row r="624" spans="1:3" ht="12.75">
      <c r="A624" s="2"/>
      <c r="B624" s="2"/>
      <c r="C624" s="2"/>
    </row>
    <row r="625" spans="1:3" ht="12.75">
      <c r="A625" s="2"/>
      <c r="B625" s="2"/>
      <c r="C625" s="2"/>
    </row>
    <row r="626" spans="1:3" ht="12.75">
      <c r="A626" s="2"/>
      <c r="B626" s="2"/>
      <c r="C626" s="2"/>
    </row>
    <row r="627" spans="1:3" ht="12.75">
      <c r="A627" s="2"/>
      <c r="B627" s="2"/>
      <c r="C627" s="2"/>
    </row>
    <row r="628" spans="1:3" ht="12.75">
      <c r="A628" s="2"/>
      <c r="B628" s="2"/>
      <c r="C628" s="2"/>
    </row>
    <row r="629" spans="1:3" ht="12.75">
      <c r="A629" s="2"/>
      <c r="B629" s="2"/>
      <c r="C629" s="2"/>
    </row>
    <row r="630" spans="1:3" ht="12.75">
      <c r="A630" s="2"/>
      <c r="B630" s="2"/>
      <c r="C630" s="2"/>
    </row>
    <row r="631" spans="1:3" ht="12.75">
      <c r="A631" s="2"/>
      <c r="B631" s="2"/>
      <c r="C631" s="2"/>
    </row>
    <row r="632" spans="1:3" ht="12.75">
      <c r="A632" s="2"/>
      <c r="B632" s="2"/>
      <c r="C632" s="2"/>
    </row>
    <row r="633" spans="1:3" ht="12.75">
      <c r="A633" s="2"/>
      <c r="B633" s="2"/>
      <c r="C633" s="2"/>
    </row>
    <row r="634" spans="1:3" ht="12.75">
      <c r="A634" s="2"/>
      <c r="B634" s="2"/>
      <c r="C634" s="2"/>
    </row>
    <row r="635" spans="1:3" ht="12.75">
      <c r="A635" s="2"/>
      <c r="B635" s="2"/>
      <c r="C635" s="2"/>
    </row>
    <row r="636" spans="1:3" ht="12.75">
      <c r="A636" s="2"/>
      <c r="B636" s="2"/>
      <c r="C636" s="2"/>
    </row>
    <row r="637" spans="1:3" ht="12.75">
      <c r="A637" s="2"/>
      <c r="B637" s="2"/>
      <c r="C637" s="2"/>
    </row>
    <row r="638" spans="1:3" ht="12.75">
      <c r="A638" s="2"/>
      <c r="B638" s="2"/>
      <c r="C638" s="2"/>
    </row>
    <row r="639" spans="1:3" ht="12.75">
      <c r="A639" s="2"/>
      <c r="B639" s="2"/>
      <c r="C639" s="2"/>
    </row>
    <row r="640" spans="1:3" ht="12.75">
      <c r="A640" s="2"/>
      <c r="B640" s="2"/>
      <c r="C640" s="2"/>
    </row>
    <row r="641" spans="1:3" ht="12.75">
      <c r="A641" s="2"/>
      <c r="B641" s="2"/>
      <c r="C641" s="2"/>
    </row>
    <row r="642" spans="1:3" ht="12.75">
      <c r="A642" s="2"/>
      <c r="B642" s="2"/>
      <c r="C642" s="2"/>
    </row>
    <row r="643" spans="1:3" ht="12.75">
      <c r="A643" s="2"/>
      <c r="B643" s="2"/>
      <c r="C643" s="2"/>
    </row>
    <row r="644" spans="1:3" ht="12.75">
      <c r="A644" s="2"/>
      <c r="B644" s="2"/>
      <c r="C644" s="2"/>
    </row>
    <row r="645" spans="1:3" ht="12.75">
      <c r="A645" s="2"/>
      <c r="B645" s="2"/>
      <c r="C645" s="2"/>
    </row>
    <row r="646" spans="1:3" ht="12.75">
      <c r="A646" s="2"/>
      <c r="B646" s="2"/>
      <c r="C646" s="2"/>
    </row>
    <row r="647" spans="1:3" ht="12.75">
      <c r="A647" s="2"/>
      <c r="B647" s="2"/>
      <c r="C647" s="2"/>
    </row>
    <row r="648" spans="1:3" ht="12.75">
      <c r="A648" s="2"/>
      <c r="B648" s="2"/>
      <c r="C648" s="2"/>
    </row>
    <row r="649" spans="1:3" ht="12.75">
      <c r="A649" s="2"/>
      <c r="B649" s="2"/>
      <c r="C649" s="2"/>
    </row>
    <row r="650" spans="1:3" ht="12.75">
      <c r="A650" s="2"/>
      <c r="B650" s="2"/>
      <c r="C650" s="2"/>
    </row>
    <row r="651" spans="1:3" ht="12.75">
      <c r="A651" s="2"/>
      <c r="B651" s="2"/>
      <c r="C651" s="2"/>
    </row>
    <row r="652" spans="1:3" ht="12.75">
      <c r="A652" s="2"/>
      <c r="B652" s="2"/>
      <c r="C652" s="2"/>
    </row>
    <row r="653" spans="1:3" ht="12.75">
      <c r="A653" s="2"/>
      <c r="B653" s="2"/>
      <c r="C653" s="2"/>
    </row>
    <row r="654" spans="1:3" ht="12.75">
      <c r="A654" s="2"/>
      <c r="B654" s="2"/>
      <c r="C654" s="2"/>
    </row>
    <row r="655" spans="1:3" ht="12.75">
      <c r="A655" s="2"/>
      <c r="B655" s="2"/>
      <c r="C655" s="2"/>
    </row>
    <row r="656" spans="1:3" ht="12.75">
      <c r="A656" s="2"/>
      <c r="B656" s="2"/>
      <c r="C656" s="2"/>
    </row>
    <row r="657" spans="1:3" ht="12.75">
      <c r="A657" s="2"/>
      <c r="B657" s="2"/>
      <c r="C657" s="2"/>
    </row>
    <row r="658" spans="1:3" ht="12.75">
      <c r="A658" s="2"/>
      <c r="B658" s="2"/>
      <c r="C658" s="2"/>
    </row>
    <row r="659" spans="1:3" ht="12.75">
      <c r="A659" s="2"/>
      <c r="B659" s="2"/>
      <c r="C659" s="2"/>
    </row>
    <row r="660" spans="1:3" ht="12.75">
      <c r="A660" s="2"/>
      <c r="B660" s="2"/>
      <c r="C660" s="2"/>
    </row>
    <row r="661" spans="1:3" ht="12.75">
      <c r="A661" s="2"/>
      <c r="B661" s="2"/>
      <c r="C661" s="2"/>
    </row>
    <row r="662" spans="1:3" ht="12.75">
      <c r="A662" s="2"/>
      <c r="B662" s="2"/>
      <c r="C662" s="2"/>
    </row>
    <row r="663" spans="1:3" ht="12.75">
      <c r="A663" s="2"/>
      <c r="B663" s="2"/>
      <c r="C663" s="2"/>
    </row>
    <row r="664" spans="1:3" ht="12.75">
      <c r="A664" s="2"/>
      <c r="B664" s="2"/>
      <c r="C664" s="2"/>
    </row>
    <row r="665" spans="1:3" ht="12.75">
      <c r="A665" s="2"/>
      <c r="B665" s="2"/>
      <c r="C665" s="2"/>
    </row>
    <row r="666" spans="1:3" ht="12.75">
      <c r="A666" s="2"/>
      <c r="B666" s="2"/>
      <c r="C666" s="2"/>
    </row>
    <row r="667" spans="1:3" ht="12.75">
      <c r="A667" s="2"/>
      <c r="B667" s="2"/>
      <c r="C667" s="2"/>
    </row>
    <row r="668" spans="1:3" ht="12.75">
      <c r="A668" s="2"/>
      <c r="B668" s="2"/>
      <c r="C668" s="2"/>
    </row>
    <row r="669" spans="1:3" ht="12.75">
      <c r="A669" s="2"/>
      <c r="B669" s="2"/>
      <c r="C669" s="2"/>
    </row>
    <row r="670" spans="1:3" ht="12.75">
      <c r="A670" s="2"/>
      <c r="B670" s="2"/>
      <c r="C670" s="2"/>
    </row>
    <row r="671" spans="1:3" ht="12.75">
      <c r="A671" s="2"/>
      <c r="B671" s="2"/>
      <c r="C671" s="2"/>
    </row>
    <row r="672" spans="1:3" ht="12.75">
      <c r="A672" s="2"/>
      <c r="B672" s="2"/>
      <c r="C672" s="2"/>
    </row>
    <row r="673" spans="1:3" ht="12.75">
      <c r="A673" s="2"/>
      <c r="B673" s="2"/>
      <c r="C673" s="2"/>
    </row>
    <row r="674" spans="1:3" ht="12.75">
      <c r="A674" s="2"/>
      <c r="B674" s="2"/>
      <c r="C674" s="2"/>
    </row>
    <row r="675" spans="1:3" ht="12.75">
      <c r="A675" s="2"/>
      <c r="B675" s="2"/>
      <c r="C675" s="2"/>
    </row>
    <row r="676" spans="1:3" ht="12.75">
      <c r="A676" s="2"/>
      <c r="B676" s="2"/>
      <c r="C676" s="2"/>
    </row>
    <row r="677" spans="1:3" ht="12.75">
      <c r="A677" s="2"/>
      <c r="B677" s="2"/>
      <c r="C677" s="2"/>
    </row>
    <row r="678" spans="1:3" ht="12.75">
      <c r="A678" s="2"/>
      <c r="B678" s="2"/>
      <c r="C678" s="2"/>
    </row>
    <row r="679" spans="1:3" ht="12.75">
      <c r="A679" s="2"/>
      <c r="B679" s="2"/>
      <c r="C679" s="2"/>
    </row>
    <row r="680" spans="1:3" ht="12.75">
      <c r="A680" s="2"/>
      <c r="B680" s="2"/>
      <c r="C680" s="2"/>
    </row>
    <row r="681" spans="1:3" ht="12.75">
      <c r="A681" s="2"/>
      <c r="B681" s="2"/>
      <c r="C681" s="2"/>
    </row>
    <row r="682" spans="1:3" ht="12.75">
      <c r="A682" s="2"/>
      <c r="B682" s="2"/>
      <c r="C682" s="2"/>
    </row>
    <row r="683" spans="1:3" ht="12.75">
      <c r="A683" s="2"/>
      <c r="B683" s="2"/>
      <c r="C683" s="2"/>
    </row>
    <row r="684" spans="1:3" ht="12.75">
      <c r="A684" s="2"/>
      <c r="B684" s="2"/>
      <c r="C684" s="2"/>
    </row>
    <row r="685" spans="1:3" ht="12.75">
      <c r="A685" s="2"/>
      <c r="B685" s="2"/>
      <c r="C685" s="2"/>
    </row>
    <row r="686" spans="1:3" ht="12.75">
      <c r="A686" s="2"/>
      <c r="B686" s="2"/>
      <c r="C686" s="2"/>
    </row>
    <row r="687" spans="1:3" ht="12.75">
      <c r="A687" s="2"/>
      <c r="B687" s="2"/>
      <c r="C687" s="2"/>
    </row>
    <row r="688" spans="1:3" ht="12.75">
      <c r="A688" s="2"/>
      <c r="B688" s="2"/>
      <c r="C688" s="2"/>
    </row>
    <row r="689" spans="1:3" ht="12.75">
      <c r="A689" s="2"/>
      <c r="B689" s="2"/>
      <c r="C689" s="2"/>
    </row>
    <row r="690" spans="1:3" ht="12.75">
      <c r="A690" s="2"/>
      <c r="B690" s="2"/>
      <c r="C690" s="2"/>
    </row>
    <row r="691" spans="1:3" ht="12.75">
      <c r="A691" s="2"/>
      <c r="B691" s="2"/>
      <c r="C691" s="2"/>
    </row>
    <row r="692" spans="1:3" ht="12.75">
      <c r="A692" s="2"/>
      <c r="B692" s="2"/>
      <c r="C692" s="2"/>
    </row>
    <row r="693" spans="1:3" ht="12.75">
      <c r="A693" s="2"/>
      <c r="B693" s="2"/>
      <c r="C693" s="2"/>
    </row>
    <row r="694" spans="1:3" ht="12.75">
      <c r="A694" s="2"/>
      <c r="B694" s="2"/>
      <c r="C694" s="2"/>
    </row>
    <row r="695" spans="1:3" ht="12.75">
      <c r="A695" s="2"/>
      <c r="B695" s="2"/>
      <c r="C695" s="2"/>
    </row>
    <row r="696" spans="1:3" ht="12.75">
      <c r="A696" s="2"/>
      <c r="B696" s="2"/>
      <c r="C696" s="2"/>
    </row>
    <row r="697" spans="1:3" ht="12.75">
      <c r="A697" s="2"/>
      <c r="B697" s="2"/>
      <c r="C697" s="2"/>
    </row>
    <row r="698" spans="1:3" ht="12.75">
      <c r="A698" s="2"/>
      <c r="B698" s="2"/>
      <c r="C698" s="2"/>
    </row>
    <row r="699" spans="1:3" ht="12.75">
      <c r="A699" s="2"/>
      <c r="B699" s="2"/>
      <c r="C699" s="2"/>
    </row>
    <row r="700" spans="1:3" ht="12.75">
      <c r="A700" s="2"/>
      <c r="B700" s="2"/>
      <c r="C700" s="2"/>
    </row>
    <row r="701" spans="1:3" ht="12.75">
      <c r="A701" s="2"/>
      <c r="B701" s="2"/>
      <c r="C701" s="2"/>
    </row>
    <row r="702" spans="1:3" ht="12.75">
      <c r="A702" s="2"/>
      <c r="B702" s="2"/>
      <c r="C702" s="2"/>
    </row>
    <row r="703" spans="1:3" ht="12.75">
      <c r="A703" s="2"/>
      <c r="B703" s="2"/>
      <c r="C703" s="2"/>
    </row>
    <row r="704" spans="1:3" ht="12.75">
      <c r="A704" s="2"/>
      <c r="B704" s="2"/>
      <c r="C704" s="2"/>
    </row>
    <row r="705" spans="1:3" ht="12.75">
      <c r="A705" s="2"/>
      <c r="B705" s="2"/>
      <c r="C705" s="2"/>
    </row>
    <row r="706" spans="1:3" ht="12.75">
      <c r="A706" s="2"/>
      <c r="B706" s="2"/>
      <c r="C706" s="2"/>
    </row>
    <row r="707" spans="1:3" ht="12.75">
      <c r="A707" s="2"/>
      <c r="B707" s="2"/>
      <c r="C707" s="2"/>
    </row>
    <row r="708" spans="1:3" ht="12.75">
      <c r="A708" s="2"/>
      <c r="B708" s="2"/>
      <c r="C708" s="2"/>
    </row>
    <row r="709" spans="1:3" ht="12.75">
      <c r="A709" s="2"/>
      <c r="B709" s="2"/>
      <c r="C709" s="2"/>
    </row>
    <row r="710" spans="1:3" ht="12.75">
      <c r="A710" s="2"/>
      <c r="B710" s="2"/>
      <c r="C710" s="2"/>
    </row>
    <row r="711" spans="1:3" ht="12.75">
      <c r="A711" s="2"/>
      <c r="B711" s="2"/>
      <c r="C711" s="2"/>
    </row>
    <row r="712" spans="1:3" ht="12.75">
      <c r="A712" s="2"/>
      <c r="B712" s="2"/>
      <c r="C712" s="2"/>
    </row>
    <row r="713" spans="1:3" ht="12.75">
      <c r="A713" s="2"/>
      <c r="B713" s="2"/>
      <c r="C713" s="2"/>
    </row>
    <row r="714" spans="1:3" ht="12.75">
      <c r="A714" s="2"/>
      <c r="B714" s="2"/>
      <c r="C714" s="2"/>
    </row>
    <row r="715" spans="1:3" ht="12.75">
      <c r="A715" s="2"/>
      <c r="B715" s="2"/>
      <c r="C715" s="2"/>
    </row>
    <row r="716" spans="1:3" ht="12.75">
      <c r="A716" s="2"/>
      <c r="B716" s="2"/>
      <c r="C716" s="2"/>
    </row>
    <row r="717" spans="1:3" ht="12.75">
      <c r="A717" s="2"/>
      <c r="B717" s="2"/>
      <c r="C717" s="2"/>
    </row>
    <row r="718" spans="1:3" ht="12.75">
      <c r="A718" s="2"/>
      <c r="B718" s="2"/>
      <c r="C718" s="2"/>
    </row>
    <row r="719" spans="1:3" ht="12.75">
      <c r="A719" s="2"/>
      <c r="B719" s="2"/>
      <c r="C719" s="2"/>
    </row>
    <row r="720" spans="1:3" ht="12.75">
      <c r="A720" s="2"/>
      <c r="B720" s="2"/>
      <c r="C720" s="2"/>
    </row>
    <row r="721" spans="1:3" ht="12.75">
      <c r="A721" s="2"/>
      <c r="B721" s="2"/>
      <c r="C721" s="2"/>
    </row>
    <row r="722" spans="1:3" ht="12.75">
      <c r="A722" s="2"/>
      <c r="B722" s="2"/>
      <c r="C722" s="2"/>
    </row>
    <row r="723" spans="1:3" ht="12.75">
      <c r="A723" s="2"/>
      <c r="B723" s="2"/>
      <c r="C723" s="2"/>
    </row>
    <row r="724" spans="1:3" ht="12.75">
      <c r="A724" s="2"/>
      <c r="B724" s="2"/>
      <c r="C724" s="2"/>
    </row>
    <row r="725" spans="1:3" ht="12.75">
      <c r="A725" s="2"/>
      <c r="B725" s="2"/>
      <c r="C725" s="2"/>
    </row>
    <row r="726" spans="1:3" ht="12.75">
      <c r="A726" s="2"/>
      <c r="B726" s="2"/>
      <c r="C726" s="2"/>
    </row>
    <row r="727" spans="1:3" ht="12.75">
      <c r="A727" s="2"/>
      <c r="B727" s="2"/>
      <c r="C727" s="2"/>
    </row>
    <row r="728" spans="1:3" ht="12.75">
      <c r="A728" s="2"/>
      <c r="B728" s="2"/>
      <c r="C728" s="2"/>
    </row>
    <row r="729" spans="1:3" ht="12.75">
      <c r="A729" s="2"/>
      <c r="B729" s="2"/>
      <c r="C729" s="2"/>
    </row>
    <row r="730" spans="1:3" ht="12.75">
      <c r="A730" s="2"/>
      <c r="B730" s="2"/>
      <c r="C730" s="2"/>
    </row>
    <row r="731" spans="1:3" ht="12.75">
      <c r="A731" s="2"/>
      <c r="B731" s="2"/>
      <c r="C731" s="2"/>
    </row>
    <row r="732" spans="1:3" ht="12.75">
      <c r="A732" s="2"/>
      <c r="B732" s="2"/>
      <c r="C732" s="2"/>
    </row>
    <row r="733" spans="1:3" ht="12.75">
      <c r="A733" s="2"/>
      <c r="B733" s="2"/>
      <c r="C733" s="2"/>
    </row>
    <row r="734" spans="1:3" ht="12.75">
      <c r="A734" s="2"/>
      <c r="B734" s="2"/>
      <c r="C734" s="2"/>
    </row>
    <row r="735" spans="1:3" ht="12.75">
      <c r="A735" s="2"/>
      <c r="B735" s="2"/>
      <c r="C735" s="2"/>
    </row>
    <row r="736" spans="1:3" ht="12.75">
      <c r="A736" s="2"/>
      <c r="B736" s="2"/>
      <c r="C736" s="2"/>
    </row>
    <row r="737" spans="1:3" ht="12.75">
      <c r="A737" s="2"/>
      <c r="B737" s="2"/>
      <c r="C737" s="2"/>
    </row>
    <row r="738" spans="1:3" ht="12.75">
      <c r="A738" s="2"/>
      <c r="B738" s="2"/>
      <c r="C738" s="2"/>
    </row>
    <row r="739" spans="1:3" ht="12.75">
      <c r="A739" s="2"/>
      <c r="B739" s="2"/>
      <c r="C739" s="2"/>
    </row>
    <row r="740" spans="1:3" ht="12.75">
      <c r="A740" s="2"/>
      <c r="B740" s="2"/>
      <c r="C740" s="2"/>
    </row>
    <row r="741" spans="1:3" ht="12.75">
      <c r="A741" s="2"/>
      <c r="B741" s="2"/>
      <c r="C741" s="2"/>
    </row>
    <row r="742" spans="1:3" ht="12.75">
      <c r="A742" s="2"/>
      <c r="B742" s="2"/>
      <c r="C742" s="2"/>
    </row>
    <row r="743" spans="1:3" ht="12.75">
      <c r="A743" s="2"/>
      <c r="B743" s="2"/>
      <c r="C743" s="2"/>
    </row>
    <row r="744" spans="1:3" ht="12.75">
      <c r="A744" s="2"/>
      <c r="B744" s="2"/>
      <c r="C744" s="2"/>
    </row>
    <row r="745" spans="1:3" ht="12.75">
      <c r="A745" s="2"/>
      <c r="B745" s="2"/>
      <c r="C745" s="2"/>
    </row>
    <row r="746" spans="1:3" ht="12.75">
      <c r="A746" s="2"/>
      <c r="B746" s="2"/>
      <c r="C746" s="2"/>
    </row>
    <row r="747" spans="1:3" ht="12.75">
      <c r="A747" s="2"/>
      <c r="B747" s="2"/>
      <c r="C747" s="2"/>
    </row>
    <row r="748" spans="1:3" ht="12.75">
      <c r="A748" s="2"/>
      <c r="B748" s="2"/>
      <c r="C748" s="2"/>
    </row>
    <row r="749" spans="1:3" ht="12.75">
      <c r="A749" s="2"/>
      <c r="B749" s="2"/>
      <c r="C749" s="2"/>
    </row>
    <row r="750" spans="1:3" ht="12.75">
      <c r="A750" s="2"/>
      <c r="B750" s="2"/>
      <c r="C750" s="2"/>
    </row>
    <row r="751" spans="1:3" ht="12.75">
      <c r="A751" s="2"/>
      <c r="B751" s="2"/>
      <c r="C751" s="2"/>
    </row>
    <row r="752" spans="1:3" ht="12.75">
      <c r="A752" s="2"/>
      <c r="B752" s="2"/>
      <c r="C752" s="2"/>
    </row>
    <row r="753" spans="1:3" ht="12.75">
      <c r="A753" s="2"/>
      <c r="B753" s="2"/>
      <c r="C753" s="2"/>
    </row>
    <row r="754" spans="1:3" ht="12.75">
      <c r="A754" s="2"/>
      <c r="B754" s="2"/>
      <c r="C754" s="2"/>
    </row>
    <row r="755" spans="1:3" ht="12.75">
      <c r="A755" s="2"/>
      <c r="B755" s="2"/>
      <c r="C755" s="2"/>
    </row>
    <row r="756" spans="1:3" ht="12.75">
      <c r="A756" s="2"/>
      <c r="B756" s="2"/>
      <c r="C756" s="2"/>
    </row>
    <row r="757" spans="1:3" ht="12.75">
      <c r="A757" s="2"/>
      <c r="B757" s="2"/>
      <c r="C757" s="2"/>
    </row>
    <row r="758" spans="1:3" ht="12.75">
      <c r="A758" s="2"/>
      <c r="B758" s="2"/>
      <c r="C758" s="2"/>
    </row>
    <row r="759" spans="1:3" ht="12.75">
      <c r="A759" s="2"/>
      <c r="B759" s="2"/>
      <c r="C759" s="2"/>
    </row>
    <row r="760" spans="1:3" ht="12.75">
      <c r="A760" s="2"/>
      <c r="B760" s="2"/>
      <c r="C760" s="2"/>
    </row>
    <row r="761" spans="1:3" ht="12.75">
      <c r="A761" s="2"/>
      <c r="B761" s="2"/>
      <c r="C761" s="2"/>
    </row>
    <row r="762" spans="1:3" ht="12.75">
      <c r="A762" s="2"/>
      <c r="B762" s="2"/>
      <c r="C762" s="2"/>
    </row>
    <row r="763" spans="1:3" ht="12.75">
      <c r="A763" s="2"/>
      <c r="B763" s="2"/>
      <c r="C763" s="2"/>
    </row>
    <row r="764" spans="1:3" ht="12.75">
      <c r="A764" s="2"/>
      <c r="B764" s="2"/>
      <c r="C764" s="2"/>
    </row>
    <row r="765" spans="1:3" ht="12.75">
      <c r="A765" s="2"/>
      <c r="B765" s="2"/>
      <c r="C765" s="2"/>
    </row>
    <row r="766" spans="1:3" ht="12.75">
      <c r="A766" s="2"/>
      <c r="B766" s="2"/>
      <c r="C766" s="2"/>
    </row>
    <row r="767" spans="1:3" ht="12.75">
      <c r="A767" s="2"/>
      <c r="B767" s="2"/>
      <c r="C767" s="2"/>
    </row>
    <row r="768" spans="1:3" ht="12.75">
      <c r="A768" s="2"/>
      <c r="B768" s="2"/>
      <c r="C768" s="2"/>
    </row>
    <row r="769" spans="1:3" ht="12.75">
      <c r="A769" s="2"/>
      <c r="B769" s="2"/>
      <c r="C769" s="2"/>
    </row>
    <row r="770" spans="1:3" ht="12.75">
      <c r="A770" s="2"/>
      <c r="B770" s="2"/>
      <c r="C770" s="2"/>
    </row>
    <row r="771" spans="1:3" ht="12.75">
      <c r="A771" s="2"/>
      <c r="B771" s="2"/>
      <c r="C771" s="2"/>
    </row>
    <row r="772" spans="1:3" ht="12.75">
      <c r="A772" s="2"/>
      <c r="B772" s="2"/>
      <c r="C772" s="2"/>
    </row>
    <row r="773" spans="1:3" ht="12.75">
      <c r="A773" s="2"/>
      <c r="B773" s="2"/>
      <c r="C773" s="2"/>
    </row>
    <row r="774" spans="1:3" ht="12.75">
      <c r="A774" s="2"/>
      <c r="B774" s="2"/>
      <c r="C774" s="2"/>
    </row>
    <row r="775" spans="1:3" ht="12.75">
      <c r="A775" s="2"/>
      <c r="B775" s="2"/>
      <c r="C775" s="2"/>
    </row>
    <row r="776" spans="1:3" ht="12.75">
      <c r="A776" s="2"/>
      <c r="B776" s="2"/>
      <c r="C776" s="2"/>
    </row>
    <row r="777" spans="1:3" ht="12.75">
      <c r="A777" s="2"/>
      <c r="B777" s="2"/>
      <c r="C777" s="2"/>
    </row>
    <row r="778" spans="1:3" ht="12.75">
      <c r="A778" s="2"/>
      <c r="B778" s="2"/>
      <c r="C778" s="2"/>
    </row>
    <row r="779" spans="1:3" ht="12.75">
      <c r="A779" s="2"/>
      <c r="B779" s="2"/>
      <c r="C779" s="2"/>
    </row>
    <row r="780" spans="1:3" ht="12.75">
      <c r="A780" s="2"/>
      <c r="B780" s="2"/>
      <c r="C780" s="2"/>
    </row>
    <row r="781" spans="1:3" ht="12.75">
      <c r="A781" s="2"/>
      <c r="B781" s="2"/>
      <c r="C781" s="2"/>
    </row>
    <row r="782" spans="1:3" ht="12.75">
      <c r="A782" s="2"/>
      <c r="B782" s="2"/>
      <c r="C782" s="2"/>
    </row>
    <row r="783" spans="1:3" ht="12.75">
      <c r="A783" s="2"/>
      <c r="B783" s="2"/>
      <c r="C783" s="2"/>
    </row>
    <row r="784" spans="1:3" ht="12.75">
      <c r="A784" s="2"/>
      <c r="B784" s="2"/>
      <c r="C784" s="2"/>
    </row>
    <row r="785" spans="1:3" ht="12.75">
      <c r="A785" s="2"/>
      <c r="B785" s="2"/>
      <c r="C785" s="2"/>
    </row>
    <row r="786" spans="1:3" ht="12.75">
      <c r="A786" s="2"/>
      <c r="B786" s="2"/>
      <c r="C786" s="2"/>
    </row>
    <row r="787" spans="1:3" ht="12.75">
      <c r="A787" s="2"/>
      <c r="B787" s="2"/>
      <c r="C787" s="2"/>
    </row>
    <row r="788" spans="1:3" ht="12.75">
      <c r="A788" s="2"/>
      <c r="B788" s="2"/>
      <c r="C788" s="2"/>
    </row>
    <row r="789" spans="1:3" ht="12.75">
      <c r="A789" s="2"/>
      <c r="B789" s="2"/>
      <c r="C789" s="2"/>
    </row>
    <row r="790" spans="1:3" ht="12.75">
      <c r="A790" s="2"/>
      <c r="B790" s="2"/>
      <c r="C790" s="2"/>
    </row>
    <row r="791" spans="1:3" ht="12.75">
      <c r="A791" s="2"/>
      <c r="B791" s="2"/>
      <c r="C791" s="2"/>
    </row>
    <row r="792" spans="1:3" ht="12.75">
      <c r="A792" s="2"/>
      <c r="B792" s="2"/>
      <c r="C792" s="2"/>
    </row>
    <row r="793" spans="1:3" ht="12.75">
      <c r="A793" s="2"/>
      <c r="B793" s="2"/>
      <c r="C793" s="2"/>
    </row>
    <row r="794" spans="1:3" ht="12.75">
      <c r="A794" s="2"/>
      <c r="B794" s="2"/>
      <c r="C794" s="2"/>
    </row>
    <row r="795" spans="1:3" ht="12.75">
      <c r="A795" s="2"/>
      <c r="B795" s="2"/>
      <c r="C795" s="2"/>
    </row>
    <row r="796" spans="1:3" ht="12.75">
      <c r="A796" s="2"/>
      <c r="B796" s="2"/>
      <c r="C796" s="2"/>
    </row>
    <row r="797" spans="1:3" ht="12.75">
      <c r="A797" s="2"/>
      <c r="B797" s="2"/>
      <c r="C797" s="2"/>
    </row>
    <row r="798" spans="1:3" ht="12.75">
      <c r="A798" s="2"/>
      <c r="B798" s="2"/>
      <c r="C798" s="2"/>
    </row>
    <row r="799" spans="1:3" ht="12.75">
      <c r="A799" s="2"/>
      <c r="B799" s="2"/>
      <c r="C799" s="2"/>
    </row>
    <row r="800" spans="1:3" ht="12.75">
      <c r="A800" s="2"/>
      <c r="B800" s="2"/>
      <c r="C800" s="2"/>
    </row>
    <row r="801" spans="1:3" ht="12.75">
      <c r="A801" s="2"/>
      <c r="B801" s="2"/>
      <c r="C801" s="2"/>
    </row>
    <row r="802" spans="1:3" ht="12.75">
      <c r="A802" s="2"/>
      <c r="B802" s="2"/>
      <c r="C802" s="2"/>
    </row>
    <row r="803" spans="1:3" ht="12.75">
      <c r="A803" s="2"/>
      <c r="B803" s="2"/>
      <c r="C803" s="2"/>
    </row>
    <row r="804" spans="1:3" ht="12.75">
      <c r="A804" s="2"/>
      <c r="B804" s="2"/>
      <c r="C804" s="2"/>
    </row>
    <row r="805" spans="1:3" ht="12.75">
      <c r="A805" s="2"/>
      <c r="B805" s="2"/>
      <c r="C805" s="2"/>
    </row>
    <row r="806" spans="1:3" ht="12.75">
      <c r="A806" s="2"/>
      <c r="B806" s="2"/>
      <c r="C806" s="2"/>
    </row>
    <row r="807" spans="1:3" ht="12.75">
      <c r="A807" s="2"/>
      <c r="B807" s="2"/>
      <c r="C807" s="2"/>
    </row>
    <row r="808" spans="1:3" ht="12.75">
      <c r="A808" s="2"/>
      <c r="B808" s="2"/>
      <c r="C808" s="2"/>
    </row>
    <row r="809" spans="1:3" ht="12.75">
      <c r="A809" s="2"/>
      <c r="B809" s="2"/>
      <c r="C809" s="2"/>
    </row>
    <row r="810" spans="1:3" ht="12.75">
      <c r="A810" s="2"/>
      <c r="B810" s="2"/>
      <c r="C810" s="2"/>
    </row>
    <row r="811" spans="1:3" ht="12.75">
      <c r="A811" s="2"/>
      <c r="B811" s="2"/>
      <c r="C811" s="2"/>
    </row>
    <row r="812" spans="1:3" ht="12.75">
      <c r="A812" s="2"/>
      <c r="B812" s="2"/>
      <c r="C812" s="2"/>
    </row>
    <row r="813" spans="1:3" ht="12.75">
      <c r="A813" s="2"/>
      <c r="B813" s="2"/>
      <c r="C813" s="2"/>
    </row>
    <row r="814" spans="1:3" ht="12.75">
      <c r="A814" s="2"/>
      <c r="B814" s="2"/>
      <c r="C814" s="2"/>
    </row>
    <row r="815" spans="1:3" ht="12.75">
      <c r="A815" s="2"/>
      <c r="B815" s="2"/>
      <c r="C815" s="2"/>
    </row>
    <row r="816" spans="1:3" ht="12.75">
      <c r="A816" s="2"/>
      <c r="B816" s="2"/>
      <c r="C816" s="2"/>
    </row>
    <row r="817" spans="1:3" ht="12.75">
      <c r="A817" s="2"/>
      <c r="B817" s="2"/>
      <c r="C817" s="2"/>
    </row>
    <row r="818" spans="1:3" ht="12.75">
      <c r="A818" s="2"/>
      <c r="B818" s="2"/>
      <c r="C818" s="2"/>
    </row>
    <row r="819" spans="1:3" ht="12.75">
      <c r="A819" s="2"/>
      <c r="B819" s="2"/>
      <c r="C819" s="2"/>
    </row>
    <row r="820" spans="1:3" ht="12.75">
      <c r="A820" s="2"/>
      <c r="B820" s="2"/>
      <c r="C820" s="2"/>
    </row>
    <row r="821" spans="1:3" ht="12.75">
      <c r="A821" s="2"/>
      <c r="B821" s="2"/>
      <c r="C821" s="2"/>
    </row>
    <row r="822" spans="1:3" ht="12.75">
      <c r="A822" s="2"/>
      <c r="B822" s="2"/>
      <c r="C822" s="2"/>
    </row>
    <row r="823" spans="1:3" ht="12.75">
      <c r="A823" s="2"/>
      <c r="B823" s="2"/>
      <c r="C823" s="2"/>
    </row>
    <row r="824" spans="1:3" ht="12.75">
      <c r="A824" s="2"/>
      <c r="B824" s="2"/>
      <c r="C824" s="2"/>
    </row>
    <row r="825" spans="1:3" ht="12.75">
      <c r="A825" s="2"/>
      <c r="B825" s="2"/>
      <c r="C825" s="2"/>
    </row>
    <row r="826" spans="1:3" ht="12.75">
      <c r="A826" s="2"/>
      <c r="B826" s="2"/>
      <c r="C826" s="2"/>
    </row>
    <row r="827" spans="1:3" ht="12.75">
      <c r="A827" s="2"/>
      <c r="B827" s="2"/>
      <c r="C827" s="2"/>
    </row>
    <row r="828" spans="1:3" ht="12.75">
      <c r="A828" s="2"/>
      <c r="B828" s="2"/>
      <c r="C828" s="2"/>
    </row>
    <row r="829" spans="1:3" ht="12.75">
      <c r="A829" s="2"/>
      <c r="B829" s="2"/>
      <c r="C829" s="2"/>
    </row>
    <row r="830" spans="1:3" ht="12.75">
      <c r="A830" s="2"/>
      <c r="B830" s="2"/>
      <c r="C830" s="2"/>
    </row>
    <row r="831" spans="1:3" ht="12.75">
      <c r="A831" s="2"/>
      <c r="B831" s="2"/>
      <c r="C831" s="2"/>
    </row>
    <row r="832" spans="1:3" ht="12.75">
      <c r="A832" s="2"/>
      <c r="B832" s="2"/>
      <c r="C832" s="2"/>
    </row>
    <row r="833" spans="1:3" ht="12.75">
      <c r="A833" s="2"/>
      <c r="B833" s="2"/>
      <c r="C833" s="2"/>
    </row>
    <row r="834" spans="1:3" ht="12.75">
      <c r="A834" s="2"/>
      <c r="B834" s="2"/>
      <c r="C834" s="2"/>
    </row>
    <row r="835" spans="1:3" ht="12.75">
      <c r="A835" s="2"/>
      <c r="B835" s="2"/>
      <c r="C835" s="2"/>
    </row>
    <row r="836" spans="1:3" ht="12.75">
      <c r="A836" s="2"/>
      <c r="B836" s="2"/>
      <c r="C836" s="2"/>
    </row>
    <row r="837" spans="1:3" ht="12.75">
      <c r="A837" s="2"/>
      <c r="B837" s="2"/>
      <c r="C837" s="2"/>
    </row>
    <row r="838" spans="1:3" ht="12.75">
      <c r="A838" s="2"/>
      <c r="B838" s="2"/>
      <c r="C838" s="2"/>
    </row>
    <row r="839" spans="1:3" ht="12.75">
      <c r="A839" s="2"/>
      <c r="B839" s="2"/>
      <c r="C839" s="2"/>
    </row>
    <row r="840" spans="1:3" ht="12.75">
      <c r="A840" s="2"/>
      <c r="B840" s="2"/>
      <c r="C840" s="2"/>
    </row>
    <row r="841" spans="1:3" ht="12.75">
      <c r="A841" s="2"/>
      <c r="B841" s="2"/>
      <c r="C841" s="2"/>
    </row>
    <row r="842" spans="1:3" ht="12.75">
      <c r="A842" s="2"/>
      <c r="B842" s="2"/>
      <c r="C842" s="2"/>
    </row>
    <row r="843" spans="1:3" ht="12.75">
      <c r="A843" s="2"/>
      <c r="B843" s="2"/>
      <c r="C843" s="2"/>
    </row>
    <row r="844" spans="1:3" ht="12.75">
      <c r="A844" s="2"/>
      <c r="B844" s="2"/>
      <c r="C844" s="2"/>
    </row>
    <row r="845" spans="1:3" ht="12.75">
      <c r="A845" s="2"/>
      <c r="B845" s="2"/>
      <c r="C845" s="2"/>
    </row>
    <row r="846" spans="1:3" ht="12.75">
      <c r="A846" s="2"/>
      <c r="B846" s="2"/>
      <c r="C846" s="2"/>
    </row>
    <row r="847" spans="1:3" ht="12.75">
      <c r="A847" s="2"/>
      <c r="B847" s="2"/>
      <c r="C847" s="2"/>
    </row>
    <row r="848" spans="1:3" ht="12.75">
      <c r="A848" s="2"/>
      <c r="B848" s="2"/>
      <c r="C848" s="2"/>
    </row>
    <row r="849" spans="1:3" ht="12.75">
      <c r="A849" s="2"/>
      <c r="B849" s="2"/>
      <c r="C849" s="2"/>
    </row>
    <row r="850" spans="1:3" ht="12.75">
      <c r="A850" s="2"/>
      <c r="B850" s="2"/>
      <c r="C850" s="2"/>
    </row>
    <row r="851" spans="1:3" ht="12.75">
      <c r="A851" s="2"/>
      <c r="B851" s="2"/>
      <c r="C851" s="2"/>
    </row>
    <row r="852" spans="1:3" ht="12.75">
      <c r="A852" s="2"/>
      <c r="B852" s="2"/>
      <c r="C852" s="2"/>
    </row>
    <row r="853" spans="1:3" ht="12.75">
      <c r="A853" s="2"/>
      <c r="B853" s="2"/>
      <c r="C853" s="2"/>
    </row>
    <row r="854" spans="1:3" ht="12.75">
      <c r="A854" s="2"/>
      <c r="B854" s="2"/>
      <c r="C854" s="2"/>
    </row>
    <row r="855" spans="1:3" ht="12.75">
      <c r="A855" s="2"/>
      <c r="B855" s="2"/>
      <c r="C855" s="2"/>
    </row>
    <row r="856" spans="1:3" ht="12.75">
      <c r="A856" s="2"/>
      <c r="B856" s="2"/>
      <c r="C856" s="2"/>
    </row>
    <row r="857" spans="1:3" ht="12.75">
      <c r="A857" s="2"/>
      <c r="B857" s="2"/>
      <c r="C857" s="2"/>
    </row>
    <row r="858" spans="1:3" ht="12.75">
      <c r="A858" s="2"/>
      <c r="B858" s="2"/>
      <c r="C858" s="2"/>
    </row>
    <row r="859" spans="1:3" ht="12.75">
      <c r="A859" s="2"/>
      <c r="B859" s="2"/>
      <c r="C859" s="2"/>
    </row>
    <row r="860" spans="1:3" ht="12.75">
      <c r="A860" s="2"/>
      <c r="B860" s="2"/>
      <c r="C860" s="2"/>
    </row>
    <row r="861" spans="1:3" ht="12.75">
      <c r="A861" s="2"/>
      <c r="B861" s="2"/>
      <c r="C861" s="2"/>
    </row>
    <row r="862" spans="1:3" ht="12.75">
      <c r="A862" s="2"/>
      <c r="B862" s="2"/>
      <c r="C862" s="2"/>
    </row>
    <row r="863" spans="1:3" ht="12.75">
      <c r="A863" s="2"/>
      <c r="B863" s="2"/>
      <c r="C863" s="2"/>
    </row>
    <row r="864" spans="1:3" ht="12.75">
      <c r="A864" s="2"/>
      <c r="B864" s="2"/>
      <c r="C864" s="2"/>
    </row>
    <row r="865" spans="1:3" ht="12.75">
      <c r="A865" s="2"/>
      <c r="B865" s="2"/>
      <c r="C865" s="2"/>
    </row>
    <row r="866" spans="1:3" ht="12.75">
      <c r="A866" s="2"/>
      <c r="B866" s="2"/>
      <c r="C866" s="2"/>
    </row>
    <row r="867" spans="1:3" ht="12.75">
      <c r="A867" s="2"/>
      <c r="B867" s="2"/>
      <c r="C867" s="2"/>
    </row>
    <row r="868" spans="1:3" ht="12.75">
      <c r="A868" s="2"/>
      <c r="B868" s="2"/>
      <c r="C868" s="2"/>
    </row>
    <row r="869" spans="1:3" ht="12.75">
      <c r="A869" s="2"/>
      <c r="B869" s="2"/>
      <c r="C869" s="2"/>
    </row>
    <row r="870" spans="1:3" ht="12.75">
      <c r="A870" s="2"/>
      <c r="B870" s="2"/>
      <c r="C870" s="2"/>
    </row>
    <row r="871" spans="1:3" ht="12.75">
      <c r="A871" s="2"/>
      <c r="B871" s="2"/>
      <c r="C871" s="2"/>
    </row>
    <row r="872" spans="1:3" ht="12.75">
      <c r="A872" s="2"/>
      <c r="B872" s="2"/>
      <c r="C872" s="2"/>
    </row>
    <row r="873" spans="1:3" ht="12.75">
      <c r="A873" s="2"/>
      <c r="B873" s="2"/>
      <c r="C873" s="2"/>
    </row>
    <row r="874" spans="1:3" ht="12.75">
      <c r="A874" s="2"/>
      <c r="B874" s="2"/>
      <c r="C874" s="2"/>
    </row>
    <row r="875" spans="1:3" ht="12.75">
      <c r="A875" s="2"/>
      <c r="B875" s="2"/>
      <c r="C875" s="2"/>
    </row>
    <row r="876" spans="1:3" ht="12.75">
      <c r="A876" s="2"/>
      <c r="B876" s="2"/>
      <c r="C876" s="2"/>
    </row>
    <row r="877" spans="1:3" ht="12.75">
      <c r="A877" s="2"/>
      <c r="B877" s="2"/>
      <c r="C877" s="2"/>
    </row>
    <row r="878" spans="1:3" ht="12.75">
      <c r="A878" s="2"/>
      <c r="B878" s="2"/>
      <c r="C878" s="2"/>
    </row>
    <row r="879" spans="1:3" ht="12.75">
      <c r="A879" s="2"/>
      <c r="B879" s="2"/>
      <c r="C879" s="2"/>
    </row>
    <row r="880" spans="1:3" ht="12.75">
      <c r="A880" s="2"/>
      <c r="B880" s="2"/>
      <c r="C880" s="2"/>
    </row>
    <row r="881" spans="1:3" ht="12.75">
      <c r="A881" s="2"/>
      <c r="B881" s="2"/>
      <c r="C881" s="2"/>
    </row>
    <row r="882" spans="1:3" ht="12.75">
      <c r="A882" s="2"/>
      <c r="B882" s="2"/>
      <c r="C882" s="2"/>
    </row>
    <row r="883" spans="1:3" ht="12.75">
      <c r="A883" s="2"/>
      <c r="B883" s="2"/>
      <c r="C883" s="2"/>
    </row>
    <row r="884" spans="1:3" ht="12.75">
      <c r="A884" s="2"/>
      <c r="B884" s="2"/>
      <c r="C884" s="2"/>
    </row>
    <row r="885" spans="1:3" ht="12.75">
      <c r="A885" s="2"/>
      <c r="B885" s="2"/>
      <c r="C885" s="2"/>
    </row>
    <row r="886" spans="1:3" ht="12.75">
      <c r="A886" s="2"/>
      <c r="B886" s="2"/>
      <c r="C886" s="2"/>
    </row>
    <row r="887" spans="1:3" ht="12.75">
      <c r="A887" s="2"/>
      <c r="B887" s="2"/>
      <c r="C887" s="2"/>
    </row>
    <row r="888" spans="1:3" ht="12.75">
      <c r="A888" s="2"/>
      <c r="B888" s="2"/>
      <c r="C888" s="2"/>
    </row>
    <row r="889" spans="1:3" ht="12.75">
      <c r="A889" s="2"/>
      <c r="B889" s="2"/>
      <c r="C889" s="2"/>
    </row>
    <row r="890" spans="1:3" ht="12.75">
      <c r="A890" s="2"/>
      <c r="B890" s="2"/>
      <c r="C890" s="2"/>
    </row>
    <row r="891" spans="1:3" ht="12.75">
      <c r="A891" s="2"/>
      <c r="B891" s="2"/>
      <c r="C891" s="2"/>
    </row>
  </sheetData>
  <sheetProtection/>
  <mergeCells count="8">
    <mergeCell ref="A146:A149"/>
    <mergeCell ref="B146:B149"/>
    <mergeCell ref="A1:A3"/>
    <mergeCell ref="B1:B3"/>
    <mergeCell ref="A73:A75"/>
    <mergeCell ref="B73:B75"/>
    <mergeCell ref="A140:A142"/>
    <mergeCell ref="B140:B14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&amp;CNávrh  1. zmeny rozpočtu na r. 2009
                              &amp;R
</oddHeader>
    <oddFooter>&amp;LVypracoval: Ing. Leskovjanská&amp;C&amp;P</oddFooter>
  </headerFooter>
  <rowBreaks count="2" manualBreakCount="2">
    <brk id="72" max="9" man="1"/>
    <brk id="13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58"/>
  <sheetViews>
    <sheetView view="pageBreakPreview" zoomScaleSheetLayoutView="100" workbookViewId="0" topLeftCell="A1">
      <selection activeCell="J1" sqref="J1:N16384"/>
    </sheetView>
  </sheetViews>
  <sheetFormatPr defaultColWidth="9.140625" defaultRowHeight="12.75"/>
  <cols>
    <col min="1" max="1" width="5.00390625" style="0" customWidth="1"/>
    <col min="2" max="2" width="46.57421875" style="22" customWidth="1"/>
    <col min="3" max="3" width="11.8515625" style="23" customWidth="1"/>
    <col min="4" max="4" width="12.421875" style="24" customWidth="1"/>
    <col min="5" max="5" width="11.00390625" style="24" customWidth="1"/>
    <col min="6" max="6" width="6.7109375" style="24" customWidth="1"/>
    <col min="7" max="7" width="11.28125" style="0" customWidth="1"/>
    <col min="8" max="8" width="10.140625" style="0" bestFit="1" customWidth="1"/>
    <col min="9" max="9" width="9.7109375" style="0" bestFit="1" customWidth="1"/>
    <col min="10" max="12" width="10.140625" style="0" bestFit="1" customWidth="1"/>
    <col min="13" max="13" width="10.8515625" style="0" customWidth="1"/>
    <col min="14" max="14" width="9.57421875" style="0" customWidth="1"/>
  </cols>
  <sheetData>
    <row r="1" spans="1:9" ht="14.25">
      <c r="A1" s="3"/>
      <c r="B1" s="15"/>
      <c r="C1" s="16" t="s">
        <v>268</v>
      </c>
      <c r="D1" s="16" t="s">
        <v>268</v>
      </c>
      <c r="E1" s="16" t="s">
        <v>294</v>
      </c>
      <c r="F1" s="16"/>
      <c r="G1" s="26" t="s">
        <v>273</v>
      </c>
      <c r="H1" s="26" t="s">
        <v>273</v>
      </c>
      <c r="I1" s="16" t="s">
        <v>314</v>
      </c>
    </row>
    <row r="2" spans="1:9" ht="14.25">
      <c r="A2" s="4"/>
      <c r="B2" s="17" t="s">
        <v>2</v>
      </c>
      <c r="C2" s="18" t="s">
        <v>269</v>
      </c>
      <c r="D2" s="18" t="s">
        <v>269</v>
      </c>
      <c r="E2" s="18" t="s">
        <v>295</v>
      </c>
      <c r="F2" s="18" t="s">
        <v>457</v>
      </c>
      <c r="G2" s="18" t="s">
        <v>274</v>
      </c>
      <c r="H2" s="18" t="s">
        <v>274</v>
      </c>
      <c r="I2" s="109"/>
    </row>
    <row r="3" spans="1:9" ht="14.25">
      <c r="A3" s="4"/>
      <c r="B3" s="17"/>
      <c r="C3" s="34">
        <v>2009</v>
      </c>
      <c r="D3" s="34">
        <v>2009</v>
      </c>
      <c r="E3" s="37">
        <v>39964</v>
      </c>
      <c r="F3" s="37" t="s">
        <v>458</v>
      </c>
      <c r="G3" s="27"/>
      <c r="H3" s="27"/>
      <c r="I3" s="109" t="s">
        <v>230</v>
      </c>
    </row>
    <row r="4" spans="1:13" ht="15" thickBot="1">
      <c r="A4" s="5"/>
      <c r="B4" s="19"/>
      <c r="C4" s="35" t="s">
        <v>230</v>
      </c>
      <c r="D4" s="10" t="s">
        <v>229</v>
      </c>
      <c r="E4" s="20" t="s">
        <v>230</v>
      </c>
      <c r="F4" s="20"/>
      <c r="G4" s="28" t="s">
        <v>275</v>
      </c>
      <c r="H4" s="20" t="s">
        <v>229</v>
      </c>
      <c r="I4" s="110"/>
      <c r="M4" s="6"/>
    </row>
    <row r="5" spans="1:13" ht="14.25">
      <c r="A5" s="12"/>
      <c r="B5" s="21" t="s">
        <v>184</v>
      </c>
      <c r="C5" s="13">
        <f>C7+C200+C244</f>
        <v>24465606.947035786</v>
      </c>
      <c r="D5" s="13">
        <f>D7+D200+D244</f>
        <v>737051.1119684</v>
      </c>
      <c r="E5" s="13">
        <f>E7+E200+E244</f>
        <v>6147997</v>
      </c>
      <c r="F5" s="36">
        <f>E5/C5*100</f>
        <v>25.12914154678219</v>
      </c>
      <c r="G5" s="13">
        <f>G7+G200+G244</f>
        <v>27467042.16</v>
      </c>
      <c r="H5" s="13">
        <f>H7+H200+H244</f>
        <v>827472.11211216</v>
      </c>
      <c r="I5" s="158">
        <f>G5-C5</f>
        <v>3001435.2129642144</v>
      </c>
      <c r="J5" s="25"/>
      <c r="L5" s="6"/>
      <c r="M5" s="6"/>
    </row>
    <row r="6" spans="1:12" ht="15">
      <c r="A6" s="1"/>
      <c r="B6" s="125" t="s">
        <v>4</v>
      </c>
      <c r="C6" s="119"/>
      <c r="D6" s="120"/>
      <c r="E6" s="120"/>
      <c r="F6" s="126"/>
      <c r="G6" s="45">
        <f>G7+G244</f>
        <v>12059187.16</v>
      </c>
      <c r="H6" s="45">
        <v>374982</v>
      </c>
      <c r="I6" s="45"/>
      <c r="J6" s="25"/>
      <c r="L6" s="6"/>
    </row>
    <row r="7" spans="1:16" ht="14.25">
      <c r="A7" s="1"/>
      <c r="B7" s="127" t="s">
        <v>86</v>
      </c>
      <c r="C7" s="128">
        <f>SUM(C9:C10)</f>
        <v>10321943.666148841</v>
      </c>
      <c r="D7" s="128">
        <f>SUM(D9:D10)</f>
        <v>310959.1119684</v>
      </c>
      <c r="E7" s="128">
        <f>SUM(E9:E10)</f>
        <v>3923105</v>
      </c>
      <c r="F7" s="129">
        <f aca="true" t="shared" si="0" ref="F7:F66">E7/C7*100</f>
        <v>38.00742502466811</v>
      </c>
      <c r="G7" s="128">
        <f>SUM(G9:G10)</f>
        <v>11331487.16</v>
      </c>
      <c r="H7" s="128">
        <f>SUM(H9:H10)</f>
        <v>341372.38218216</v>
      </c>
      <c r="I7" s="111">
        <f aca="true" t="shared" si="1" ref="I7:I66">G7-C7</f>
        <v>1009543.4938511588</v>
      </c>
      <c r="J7" s="25"/>
      <c r="K7" s="6"/>
      <c r="L7" s="6"/>
      <c r="M7" s="6"/>
      <c r="N7" s="6"/>
      <c r="O7" s="6"/>
      <c r="P7" s="6"/>
    </row>
    <row r="8" spans="1:16" ht="15">
      <c r="A8" s="1"/>
      <c r="B8" s="125" t="s">
        <v>7</v>
      </c>
      <c r="C8" s="119"/>
      <c r="D8" s="120"/>
      <c r="E8" s="120"/>
      <c r="F8" s="126"/>
      <c r="G8" s="1"/>
      <c r="H8" s="45"/>
      <c r="I8" s="45">
        <f t="shared" si="1"/>
        <v>0</v>
      </c>
      <c r="J8" s="6"/>
      <c r="K8" s="6"/>
      <c r="L8" s="6"/>
      <c r="M8" s="6"/>
      <c r="N8" s="6"/>
      <c r="O8" s="6"/>
      <c r="P8" s="6"/>
    </row>
    <row r="9" spans="1:9" ht="14.25">
      <c r="A9" s="1"/>
      <c r="B9" s="125" t="s">
        <v>87</v>
      </c>
      <c r="C9" s="119">
        <f>C11+C27+C43++C167+C189</f>
        <v>7931952.666148841</v>
      </c>
      <c r="D9" s="119">
        <f>D11+D27+D43++D167+D189</f>
        <v>238958.2431024</v>
      </c>
      <c r="E9" s="119">
        <f>E11+E27+E43++E167+E189</f>
        <v>3089600</v>
      </c>
      <c r="F9" s="126">
        <f t="shared" si="0"/>
        <v>38.951316656054594</v>
      </c>
      <c r="G9" s="119">
        <f>G11+G27+G43++G167+G189</f>
        <v>8905087.16</v>
      </c>
      <c r="H9" s="119">
        <f>H11+H27+H43++H167+H189</f>
        <v>268274.65578216</v>
      </c>
      <c r="I9" s="45">
        <f t="shared" si="1"/>
        <v>973134.4938511588</v>
      </c>
    </row>
    <row r="10" spans="1:9" ht="15">
      <c r="A10" s="1"/>
      <c r="B10" s="130" t="s">
        <v>271</v>
      </c>
      <c r="C10" s="119">
        <v>2389991</v>
      </c>
      <c r="D10" s="120">
        <f>C10*30.126/1000</f>
        <v>72000.86886599999</v>
      </c>
      <c r="E10" s="120">
        <v>833505</v>
      </c>
      <c r="F10" s="126">
        <f t="shared" si="0"/>
        <v>34.87481752023334</v>
      </c>
      <c r="G10" s="45">
        <v>2426400</v>
      </c>
      <c r="H10" s="45">
        <f aca="true" t="shared" si="2" ref="H10:H66">G10*30.126/1000</f>
        <v>73097.7264</v>
      </c>
      <c r="I10" s="45">
        <f t="shared" si="1"/>
        <v>36409</v>
      </c>
    </row>
    <row r="11" spans="1:9" ht="14.25">
      <c r="A11" s="1">
        <v>610</v>
      </c>
      <c r="B11" s="131" t="s">
        <v>88</v>
      </c>
      <c r="C11" s="132">
        <f>SUM(C13:C25)</f>
        <v>2599113.521144526</v>
      </c>
      <c r="D11" s="132">
        <f>SUM(D13:D25)</f>
        <v>78301.14934</v>
      </c>
      <c r="E11" s="132">
        <f>SUM(E13:E25)</f>
        <v>796907</v>
      </c>
      <c r="F11" s="133">
        <f t="shared" si="0"/>
        <v>30.660723108742094</v>
      </c>
      <c r="G11" s="132">
        <f>SUM(G13:G26)</f>
        <v>2617625</v>
      </c>
      <c r="H11" s="132">
        <f>SUM(H13:H26)</f>
        <v>78858.57075000001</v>
      </c>
      <c r="I11" s="132">
        <f>SUM(I13:I26)</f>
        <v>18511.478855473688</v>
      </c>
    </row>
    <row r="12" spans="1:9" ht="15">
      <c r="A12" s="1"/>
      <c r="B12" s="118" t="s">
        <v>27</v>
      </c>
      <c r="C12" s="119"/>
      <c r="D12" s="120"/>
      <c r="E12" s="120"/>
      <c r="F12" s="126"/>
      <c r="G12" s="1"/>
      <c r="H12" s="45"/>
      <c r="I12" s="45">
        <f t="shared" si="1"/>
        <v>0</v>
      </c>
    </row>
    <row r="13" spans="1:10" ht="15">
      <c r="A13" s="1"/>
      <c r="B13" s="134" t="s">
        <v>89</v>
      </c>
      <c r="C13" s="119">
        <v>767116</v>
      </c>
      <c r="D13" s="120">
        <v>23110</v>
      </c>
      <c r="E13" s="120">
        <v>213068</v>
      </c>
      <c r="F13" s="126">
        <f t="shared" si="0"/>
        <v>27.775199578681715</v>
      </c>
      <c r="G13" s="119">
        <v>772616</v>
      </c>
      <c r="H13" s="45">
        <f t="shared" si="2"/>
        <v>23275.829616</v>
      </c>
      <c r="I13" s="45">
        <v>5500</v>
      </c>
      <c r="J13" s="6"/>
    </row>
    <row r="14" spans="1:9" ht="15">
      <c r="A14" s="1"/>
      <c r="B14" s="134" t="s">
        <v>190</v>
      </c>
      <c r="C14" s="119">
        <v>47240</v>
      </c>
      <c r="D14" s="120">
        <f aca="true" t="shared" si="3" ref="D14:D19">C14*30.126/1000</f>
        <v>1423.15224</v>
      </c>
      <c r="E14" s="120">
        <v>17128</v>
      </c>
      <c r="F14" s="126">
        <f t="shared" si="0"/>
        <v>36.25740897544454</v>
      </c>
      <c r="G14" s="119">
        <v>47240</v>
      </c>
      <c r="H14" s="45">
        <f t="shared" si="2"/>
        <v>1423.15224</v>
      </c>
      <c r="I14" s="45">
        <f t="shared" si="1"/>
        <v>0</v>
      </c>
    </row>
    <row r="15" spans="1:14" ht="15">
      <c r="A15" s="1"/>
      <c r="B15" s="134" t="s">
        <v>90</v>
      </c>
      <c r="C15" s="119">
        <v>126140</v>
      </c>
      <c r="D15" s="120">
        <f t="shared" si="3"/>
        <v>3800.09364</v>
      </c>
      <c r="E15" s="120">
        <v>42221</v>
      </c>
      <c r="F15" s="126">
        <f t="shared" si="0"/>
        <v>33.47153955921991</v>
      </c>
      <c r="G15" s="119">
        <v>126140</v>
      </c>
      <c r="H15" s="45">
        <f t="shared" si="2"/>
        <v>3800.09364</v>
      </c>
      <c r="I15" s="45">
        <f t="shared" si="1"/>
        <v>0</v>
      </c>
      <c r="K15" s="6"/>
      <c r="N15" s="6"/>
    </row>
    <row r="16" spans="1:9" ht="15">
      <c r="A16" s="1"/>
      <c r="B16" s="134" t="s">
        <v>91</v>
      </c>
      <c r="C16" s="119">
        <v>3250</v>
      </c>
      <c r="D16" s="120">
        <f t="shared" si="3"/>
        <v>97.9095</v>
      </c>
      <c r="E16" s="120">
        <v>915</v>
      </c>
      <c r="F16" s="126">
        <f t="shared" si="0"/>
        <v>28.153846153846153</v>
      </c>
      <c r="G16" s="119">
        <v>3250</v>
      </c>
      <c r="H16" s="45">
        <f t="shared" si="2"/>
        <v>97.9095</v>
      </c>
      <c r="I16" s="45">
        <f t="shared" si="1"/>
        <v>0</v>
      </c>
    </row>
    <row r="17" spans="1:9" ht="15">
      <c r="A17" s="1"/>
      <c r="B17" s="118" t="s">
        <v>92</v>
      </c>
      <c r="C17" s="119">
        <v>29500</v>
      </c>
      <c r="D17" s="120">
        <f t="shared" si="3"/>
        <v>888.717</v>
      </c>
      <c r="E17" s="120">
        <v>8932</v>
      </c>
      <c r="F17" s="126">
        <f t="shared" si="0"/>
        <v>30.277966101694915</v>
      </c>
      <c r="G17" s="119">
        <v>29500</v>
      </c>
      <c r="H17" s="45">
        <f t="shared" si="2"/>
        <v>888.717</v>
      </c>
      <c r="I17" s="45">
        <f t="shared" si="1"/>
        <v>0</v>
      </c>
    </row>
    <row r="18" spans="1:9" ht="15">
      <c r="A18" s="1"/>
      <c r="B18" s="118" t="s">
        <v>93</v>
      </c>
      <c r="C18" s="119">
        <v>10140</v>
      </c>
      <c r="D18" s="120">
        <f t="shared" si="3"/>
        <v>305.47764</v>
      </c>
      <c r="E18" s="120">
        <v>2966</v>
      </c>
      <c r="F18" s="126">
        <f t="shared" si="0"/>
        <v>29.25049309664694</v>
      </c>
      <c r="G18" s="119">
        <v>10140</v>
      </c>
      <c r="H18" s="45">
        <f t="shared" si="2"/>
        <v>305.47764</v>
      </c>
      <c r="I18" s="45">
        <f t="shared" si="1"/>
        <v>0</v>
      </c>
    </row>
    <row r="19" spans="1:9" ht="15">
      <c r="A19" s="1"/>
      <c r="B19" s="118" t="s">
        <v>61</v>
      </c>
      <c r="C19" s="119">
        <v>21000</v>
      </c>
      <c r="D19" s="120">
        <f t="shared" si="3"/>
        <v>632.646</v>
      </c>
      <c r="E19" s="120">
        <v>7595</v>
      </c>
      <c r="F19" s="126">
        <f t="shared" si="0"/>
        <v>36.16666666666667</v>
      </c>
      <c r="G19" s="119">
        <v>21000</v>
      </c>
      <c r="H19" s="45">
        <f t="shared" si="2"/>
        <v>632.646</v>
      </c>
      <c r="I19" s="45">
        <f t="shared" si="1"/>
        <v>0</v>
      </c>
    </row>
    <row r="20" spans="1:9" ht="15">
      <c r="A20" s="1"/>
      <c r="B20" s="118" t="s">
        <v>94</v>
      </c>
      <c r="C20" s="119">
        <v>110157</v>
      </c>
      <c r="D20" s="120">
        <v>3319</v>
      </c>
      <c r="E20" s="120">
        <v>31982</v>
      </c>
      <c r="F20" s="126">
        <f t="shared" si="0"/>
        <v>29.033107292319144</v>
      </c>
      <c r="G20" s="119">
        <v>110157</v>
      </c>
      <c r="H20" s="45">
        <f t="shared" si="2"/>
        <v>3318.589782</v>
      </c>
      <c r="I20" s="45">
        <f t="shared" si="1"/>
        <v>0</v>
      </c>
    </row>
    <row r="21" spans="1:9" ht="15">
      <c r="A21" s="1"/>
      <c r="B21" s="118" t="s">
        <v>95</v>
      </c>
      <c r="C21" s="119">
        <v>9150</v>
      </c>
      <c r="D21" s="120">
        <f>C21*30.126/1000</f>
        <v>275.65290000000005</v>
      </c>
      <c r="E21" s="120">
        <v>1843</v>
      </c>
      <c r="F21" s="126">
        <f t="shared" si="0"/>
        <v>20.14207650273224</v>
      </c>
      <c r="G21" s="119">
        <v>9150</v>
      </c>
      <c r="H21" s="45">
        <f t="shared" si="2"/>
        <v>275.65290000000005</v>
      </c>
      <c r="I21" s="45">
        <f t="shared" si="1"/>
        <v>0</v>
      </c>
    </row>
    <row r="22" spans="1:9" ht="15">
      <c r="A22" s="1"/>
      <c r="B22" s="118" t="s">
        <v>96</v>
      </c>
      <c r="C22" s="119">
        <v>21170</v>
      </c>
      <c r="D22" s="120">
        <f>C22*30.126/1000</f>
        <v>637.76742</v>
      </c>
      <c r="E22" s="120">
        <v>6397</v>
      </c>
      <c r="F22" s="126">
        <f t="shared" si="0"/>
        <v>30.217288615965987</v>
      </c>
      <c r="G22" s="119">
        <v>21170</v>
      </c>
      <c r="H22" s="45">
        <f t="shared" si="2"/>
        <v>637.76742</v>
      </c>
      <c r="I22" s="45">
        <f t="shared" si="1"/>
        <v>0</v>
      </c>
    </row>
    <row r="23" spans="1:9" ht="15">
      <c r="A23" s="1"/>
      <c r="B23" s="118" t="s">
        <v>97</v>
      </c>
      <c r="C23" s="119">
        <v>45500</v>
      </c>
      <c r="D23" s="120">
        <f>C23*30.126/1000</f>
        <v>1370.733</v>
      </c>
      <c r="E23" s="120">
        <v>14536</v>
      </c>
      <c r="F23" s="126">
        <f t="shared" si="0"/>
        <v>31.947252747252747</v>
      </c>
      <c r="G23" s="119">
        <v>45500</v>
      </c>
      <c r="H23" s="45">
        <f t="shared" si="2"/>
        <v>1370.733</v>
      </c>
      <c r="I23" s="45">
        <f t="shared" si="1"/>
        <v>0</v>
      </c>
    </row>
    <row r="24" spans="1:9" ht="15">
      <c r="A24" s="1"/>
      <c r="B24" s="118" t="s">
        <v>98</v>
      </c>
      <c r="C24" s="119">
        <f>D24/30.126*1000</f>
        <v>1353050.5211445263</v>
      </c>
      <c r="D24" s="120">
        <v>40762</v>
      </c>
      <c r="E24" s="120">
        <v>430954</v>
      </c>
      <c r="F24" s="126">
        <f t="shared" si="0"/>
        <v>31.850547578627154</v>
      </c>
      <c r="G24" s="119">
        <v>1354128</v>
      </c>
      <c r="H24" s="45">
        <f t="shared" si="2"/>
        <v>40794.460128</v>
      </c>
      <c r="I24" s="45">
        <f t="shared" si="1"/>
        <v>1077.4788554736879</v>
      </c>
    </row>
    <row r="25" spans="1:9" ht="15">
      <c r="A25" s="1"/>
      <c r="B25" s="135" t="s">
        <v>252</v>
      </c>
      <c r="C25" s="119">
        <v>55700</v>
      </c>
      <c r="D25" s="120">
        <v>1678</v>
      </c>
      <c r="E25" s="120">
        <v>18370</v>
      </c>
      <c r="F25" s="126">
        <f t="shared" si="0"/>
        <v>32.9802513464991</v>
      </c>
      <c r="G25" s="119">
        <v>55700</v>
      </c>
      <c r="H25" s="45">
        <f t="shared" si="2"/>
        <v>1678.0182</v>
      </c>
      <c r="I25" s="45">
        <f t="shared" si="1"/>
        <v>0</v>
      </c>
    </row>
    <row r="26" spans="1:9" ht="15">
      <c r="A26" s="1"/>
      <c r="B26" s="135" t="s">
        <v>310</v>
      </c>
      <c r="C26" s="119"/>
      <c r="D26" s="120"/>
      <c r="E26" s="120"/>
      <c r="F26" s="126"/>
      <c r="G26" s="119">
        <v>11934</v>
      </c>
      <c r="H26" s="45">
        <f t="shared" si="2"/>
        <v>359.523684</v>
      </c>
      <c r="I26" s="45">
        <f t="shared" si="1"/>
        <v>11934</v>
      </c>
    </row>
    <row r="27" spans="1:9" ht="14.25">
      <c r="A27" s="1">
        <v>620</v>
      </c>
      <c r="B27" s="131" t="s">
        <v>99</v>
      </c>
      <c r="C27" s="132">
        <f>SUM(C29:C41)</f>
        <v>923258.771904667</v>
      </c>
      <c r="D27" s="132">
        <f>SUM(D29:D41)</f>
        <v>27814.0937624</v>
      </c>
      <c r="E27" s="132">
        <f>SUM(E29:E41)</f>
        <v>279573</v>
      </c>
      <c r="F27" s="133">
        <f t="shared" si="0"/>
        <v>30.281109533705887</v>
      </c>
      <c r="G27" s="132">
        <f>SUM(G29:G42)</f>
        <v>929189.1600000001</v>
      </c>
      <c r="H27" s="132">
        <f>SUM(H29:H42)</f>
        <v>27992.752634160002</v>
      </c>
      <c r="I27" s="132">
        <f>SUM(I29:I42)</f>
        <v>5930.388095332979</v>
      </c>
    </row>
    <row r="28" spans="1:9" ht="15">
      <c r="A28" s="1"/>
      <c r="B28" s="118" t="s">
        <v>27</v>
      </c>
      <c r="C28" s="119"/>
      <c r="D28" s="120"/>
      <c r="E28" s="120"/>
      <c r="F28" s="126"/>
      <c r="G28" s="45"/>
      <c r="H28" s="45">
        <f t="shared" si="2"/>
        <v>0</v>
      </c>
      <c r="I28" s="45">
        <f t="shared" si="1"/>
        <v>0</v>
      </c>
    </row>
    <row r="29" spans="1:9" ht="15">
      <c r="A29" s="1"/>
      <c r="B29" s="134" t="s">
        <v>100</v>
      </c>
      <c r="C29" s="119">
        <f>D29/30.126*1000</f>
        <v>276160.1274646485</v>
      </c>
      <c r="D29" s="120">
        <f aca="true" t="shared" si="4" ref="D29:D39">D13*0.36</f>
        <v>8319.6</v>
      </c>
      <c r="E29" s="120">
        <v>73146</v>
      </c>
      <c r="F29" s="126">
        <f t="shared" si="0"/>
        <v>26.486807009952397</v>
      </c>
      <c r="G29" s="45">
        <f>G13*0.36</f>
        <v>278141.76</v>
      </c>
      <c r="H29" s="45">
        <f t="shared" si="2"/>
        <v>8379.29866176</v>
      </c>
      <c r="I29" s="45">
        <f t="shared" si="1"/>
        <v>1981.6325353514985</v>
      </c>
    </row>
    <row r="30" spans="1:9" ht="15">
      <c r="A30" s="1"/>
      <c r="B30" s="134" t="s">
        <v>190</v>
      </c>
      <c r="C30" s="119">
        <f aca="true" t="shared" si="5" ref="C30:C41">D30/30.126*1000</f>
        <v>17006.399999999994</v>
      </c>
      <c r="D30" s="120">
        <f t="shared" si="4"/>
        <v>512.3348063999999</v>
      </c>
      <c r="E30" s="120">
        <v>5986</v>
      </c>
      <c r="F30" s="126">
        <f t="shared" si="0"/>
        <v>35.19851350079971</v>
      </c>
      <c r="G30" s="45">
        <f aca="true" t="shared" si="6" ref="G30:G35">G14*0.36</f>
        <v>17006.399999999998</v>
      </c>
      <c r="H30" s="45">
        <f t="shared" si="2"/>
        <v>512.3348063999999</v>
      </c>
      <c r="I30" s="45">
        <f t="shared" si="1"/>
        <v>0</v>
      </c>
    </row>
    <row r="31" spans="1:9" ht="15">
      <c r="A31" s="1"/>
      <c r="B31" s="134" t="s">
        <v>90</v>
      </c>
      <c r="C31" s="119">
        <f t="shared" si="5"/>
        <v>45410.399999999994</v>
      </c>
      <c r="D31" s="120">
        <f t="shared" si="4"/>
        <v>1368.0337104</v>
      </c>
      <c r="E31" s="120">
        <v>15073</v>
      </c>
      <c r="F31" s="126">
        <f t="shared" si="0"/>
        <v>33.192836883180945</v>
      </c>
      <c r="G31" s="45">
        <f t="shared" si="6"/>
        <v>45410.4</v>
      </c>
      <c r="H31" s="45">
        <f t="shared" si="2"/>
        <v>1368.0337104000002</v>
      </c>
      <c r="I31" s="45">
        <f t="shared" si="1"/>
        <v>0</v>
      </c>
    </row>
    <row r="32" spans="1:9" ht="15">
      <c r="A32" s="1"/>
      <c r="B32" s="134" t="s">
        <v>101</v>
      </c>
      <c r="C32" s="119">
        <f t="shared" si="5"/>
        <v>1170</v>
      </c>
      <c r="D32" s="120">
        <f t="shared" si="4"/>
        <v>35.24742</v>
      </c>
      <c r="E32" s="120">
        <v>412</v>
      </c>
      <c r="F32" s="126">
        <f t="shared" si="0"/>
        <v>35.21367521367522</v>
      </c>
      <c r="G32" s="45">
        <f t="shared" si="6"/>
        <v>1170</v>
      </c>
      <c r="H32" s="45">
        <f t="shared" si="2"/>
        <v>35.24742</v>
      </c>
      <c r="I32" s="45">
        <f t="shared" si="1"/>
        <v>0</v>
      </c>
    </row>
    <row r="33" spans="1:9" ht="15">
      <c r="A33" s="1"/>
      <c r="B33" s="118" t="s">
        <v>92</v>
      </c>
      <c r="C33" s="119">
        <f t="shared" si="5"/>
        <v>10620</v>
      </c>
      <c r="D33" s="120">
        <f t="shared" si="4"/>
        <v>319.93811999999997</v>
      </c>
      <c r="E33" s="120">
        <v>3250</v>
      </c>
      <c r="F33" s="126">
        <f t="shared" si="0"/>
        <v>30.602636534839924</v>
      </c>
      <c r="G33" s="45">
        <f t="shared" si="6"/>
        <v>10620</v>
      </c>
      <c r="H33" s="45">
        <f t="shared" si="2"/>
        <v>319.93811999999997</v>
      </c>
      <c r="I33" s="45">
        <f t="shared" si="1"/>
        <v>0</v>
      </c>
    </row>
    <row r="34" spans="1:9" ht="15">
      <c r="A34" s="1"/>
      <c r="B34" s="118" t="s">
        <v>93</v>
      </c>
      <c r="C34" s="119">
        <f t="shared" si="5"/>
        <v>3650.4</v>
      </c>
      <c r="D34" s="120">
        <f t="shared" si="4"/>
        <v>109.9719504</v>
      </c>
      <c r="E34" s="120">
        <v>1079</v>
      </c>
      <c r="F34" s="126">
        <f t="shared" si="0"/>
        <v>29.558404558404554</v>
      </c>
      <c r="G34" s="45">
        <f t="shared" si="6"/>
        <v>3650.4</v>
      </c>
      <c r="H34" s="45">
        <f t="shared" si="2"/>
        <v>109.9719504</v>
      </c>
      <c r="I34" s="45">
        <f t="shared" si="1"/>
        <v>0</v>
      </c>
    </row>
    <row r="35" spans="1:9" ht="15">
      <c r="A35" s="1"/>
      <c r="B35" s="118" t="s">
        <v>61</v>
      </c>
      <c r="C35" s="119">
        <f t="shared" si="5"/>
        <v>7560</v>
      </c>
      <c r="D35" s="120">
        <f t="shared" si="4"/>
        <v>227.75256</v>
      </c>
      <c r="E35" s="120">
        <v>2440</v>
      </c>
      <c r="F35" s="126">
        <f t="shared" si="0"/>
        <v>32.27513227513227</v>
      </c>
      <c r="G35" s="45">
        <f t="shared" si="6"/>
        <v>7560</v>
      </c>
      <c r="H35" s="45">
        <f t="shared" si="2"/>
        <v>227.75256</v>
      </c>
      <c r="I35" s="45">
        <f t="shared" si="1"/>
        <v>0</v>
      </c>
    </row>
    <row r="36" spans="1:9" ht="15">
      <c r="A36" s="1"/>
      <c r="B36" s="118" t="s">
        <v>94</v>
      </c>
      <c r="C36" s="119">
        <f t="shared" si="5"/>
        <v>39661.422027484565</v>
      </c>
      <c r="D36" s="120">
        <f t="shared" si="4"/>
        <v>1194.84</v>
      </c>
      <c r="E36" s="120">
        <v>10348</v>
      </c>
      <c r="F36" s="126">
        <f t="shared" si="0"/>
        <v>26.090844631917243</v>
      </c>
      <c r="G36" s="45">
        <v>39661</v>
      </c>
      <c r="H36" s="45">
        <f t="shared" si="2"/>
        <v>1194.8272860000002</v>
      </c>
      <c r="I36" s="45">
        <f t="shared" si="1"/>
        <v>-0.4220274845647509</v>
      </c>
    </row>
    <row r="37" spans="1:9" ht="15">
      <c r="A37" s="1"/>
      <c r="B37" s="118" t="s">
        <v>95</v>
      </c>
      <c r="C37" s="119">
        <f t="shared" si="5"/>
        <v>3294.0000000000005</v>
      </c>
      <c r="D37" s="120">
        <f t="shared" si="4"/>
        <v>99.23504400000002</v>
      </c>
      <c r="E37" s="120">
        <v>644</v>
      </c>
      <c r="F37" s="126">
        <f t="shared" si="0"/>
        <v>19.55069823922283</v>
      </c>
      <c r="G37" s="45">
        <f>G21*0.36</f>
        <v>3294</v>
      </c>
      <c r="H37" s="45">
        <f t="shared" si="2"/>
        <v>99.235044</v>
      </c>
      <c r="I37" s="45">
        <f t="shared" si="1"/>
        <v>0</v>
      </c>
    </row>
    <row r="38" spans="1:9" ht="15">
      <c r="A38" s="1"/>
      <c r="B38" s="118" t="s">
        <v>96</v>
      </c>
      <c r="C38" s="119">
        <f t="shared" si="5"/>
        <v>7621.199999999999</v>
      </c>
      <c r="D38" s="120">
        <f t="shared" si="4"/>
        <v>229.5962712</v>
      </c>
      <c r="E38" s="120">
        <v>2314</v>
      </c>
      <c r="F38" s="126">
        <f t="shared" si="0"/>
        <v>30.362672545006042</v>
      </c>
      <c r="G38" s="45">
        <f>G22*0.36</f>
        <v>7621.2</v>
      </c>
      <c r="H38" s="45">
        <f t="shared" si="2"/>
        <v>229.59627120000002</v>
      </c>
      <c r="I38" s="45">
        <f t="shared" si="1"/>
        <v>0</v>
      </c>
    </row>
    <row r="39" spans="1:9" ht="15">
      <c r="A39" s="1"/>
      <c r="B39" s="118" t="s">
        <v>97</v>
      </c>
      <c r="C39" s="119">
        <f t="shared" si="5"/>
        <v>16379.999999999998</v>
      </c>
      <c r="D39" s="120">
        <f t="shared" si="4"/>
        <v>493.46387999999996</v>
      </c>
      <c r="E39" s="120">
        <v>5067</v>
      </c>
      <c r="F39" s="126">
        <f t="shared" si="0"/>
        <v>30.934065934065934</v>
      </c>
      <c r="G39" s="45">
        <f>G23*0.36</f>
        <v>16380</v>
      </c>
      <c r="H39" s="45">
        <f t="shared" si="2"/>
        <v>493.46388</v>
      </c>
      <c r="I39" s="45">
        <f t="shared" si="1"/>
        <v>0</v>
      </c>
    </row>
    <row r="40" spans="1:9" ht="15">
      <c r="A40" s="1"/>
      <c r="B40" s="118" t="s">
        <v>98</v>
      </c>
      <c r="C40" s="119">
        <f t="shared" si="5"/>
        <v>474673.0398990904</v>
      </c>
      <c r="D40" s="120">
        <v>14300</v>
      </c>
      <c r="E40" s="120">
        <v>153417</v>
      </c>
      <c r="F40" s="126">
        <f t="shared" si="0"/>
        <v>32.32056323076923</v>
      </c>
      <c r="G40" s="45">
        <v>475083</v>
      </c>
      <c r="H40" s="45">
        <f t="shared" si="2"/>
        <v>14312.350458</v>
      </c>
      <c r="I40" s="45">
        <f t="shared" si="1"/>
        <v>409.9601009095786</v>
      </c>
    </row>
    <row r="41" spans="1:9" ht="15">
      <c r="A41" s="1"/>
      <c r="B41" s="135" t="s">
        <v>252</v>
      </c>
      <c r="C41" s="119">
        <f t="shared" si="5"/>
        <v>20051.782513443533</v>
      </c>
      <c r="D41" s="120">
        <f>D25*0.36</f>
        <v>604.0799999999999</v>
      </c>
      <c r="E41" s="120">
        <v>6397</v>
      </c>
      <c r="F41" s="126">
        <f t="shared" si="0"/>
        <v>31.90240067540724</v>
      </c>
      <c r="G41" s="45">
        <f>G25*0.36</f>
        <v>20052</v>
      </c>
      <c r="H41" s="45">
        <f t="shared" si="2"/>
        <v>604.086552</v>
      </c>
      <c r="I41" s="45">
        <f t="shared" si="1"/>
        <v>0.21748655646661064</v>
      </c>
    </row>
    <row r="42" spans="1:9" ht="15">
      <c r="A42" s="1"/>
      <c r="B42" s="135" t="s">
        <v>310</v>
      </c>
      <c r="C42" s="119"/>
      <c r="D42" s="120"/>
      <c r="E42" s="120"/>
      <c r="F42" s="126"/>
      <c r="G42" s="45">
        <v>3539</v>
      </c>
      <c r="H42" s="45">
        <f t="shared" si="2"/>
        <v>106.615914</v>
      </c>
      <c r="I42" s="45">
        <f t="shared" si="1"/>
        <v>3539</v>
      </c>
    </row>
    <row r="43" spans="1:9" ht="14.25">
      <c r="A43" s="1">
        <v>630</v>
      </c>
      <c r="B43" s="136" t="s">
        <v>102</v>
      </c>
      <c r="C43" s="137">
        <f>C45+C47+C49+C54+C71+C99+C105+C120+C126</f>
        <v>3280190.477328554</v>
      </c>
      <c r="D43" s="137">
        <f>D45+D47+D49+D54+D71+D99+D105+D120+D126</f>
        <v>98819</v>
      </c>
      <c r="E43" s="137">
        <f>E45+E47+E49+E54+E71+E99+E105+E120+E126</f>
        <v>1619114</v>
      </c>
      <c r="F43" s="138">
        <f t="shared" si="0"/>
        <v>49.36036523460173</v>
      </c>
      <c r="G43" s="137">
        <f>G45+G46+G47+G48+G49+G54+G71+G99+G105+G120+G126</f>
        <v>4036802</v>
      </c>
      <c r="H43" s="137">
        <f>H45+H46+H47+H48+H49+H54+H71+H99+H105+H120+H126</f>
        <v>121612.697052</v>
      </c>
      <c r="I43" s="137">
        <f>I45+I46+I47+I48+I49+I54+I71+I99+I105+I120+I126</f>
        <v>756611.5226714467</v>
      </c>
    </row>
    <row r="44" spans="1:9" ht="15">
      <c r="A44" s="1"/>
      <c r="B44" s="118" t="s">
        <v>27</v>
      </c>
      <c r="C44" s="119"/>
      <c r="D44" s="120"/>
      <c r="E44" s="120"/>
      <c r="F44" s="126"/>
      <c r="G44" s="1"/>
      <c r="H44" s="45">
        <f t="shared" si="2"/>
        <v>0</v>
      </c>
      <c r="I44" s="45">
        <f t="shared" si="1"/>
        <v>0</v>
      </c>
    </row>
    <row r="45" spans="1:9" ht="15">
      <c r="A45" s="1"/>
      <c r="B45" s="118" t="s">
        <v>98</v>
      </c>
      <c r="C45" s="119">
        <f>D45/30.126*1000</f>
        <v>745303.0604793201</v>
      </c>
      <c r="D45" s="120">
        <v>22453</v>
      </c>
      <c r="E45" s="120">
        <v>267447</v>
      </c>
      <c r="F45" s="126">
        <f t="shared" si="0"/>
        <v>35.88432869549727</v>
      </c>
      <c r="G45" s="45">
        <v>756357</v>
      </c>
      <c r="H45" s="45">
        <f t="shared" si="2"/>
        <v>22786.010982</v>
      </c>
      <c r="I45" s="45">
        <f t="shared" si="1"/>
        <v>11053.93952067988</v>
      </c>
    </row>
    <row r="46" spans="1:9" ht="15">
      <c r="A46" s="1"/>
      <c r="B46" s="118" t="s">
        <v>300</v>
      </c>
      <c r="C46" s="119"/>
      <c r="D46" s="120"/>
      <c r="E46" s="120">
        <v>6823</v>
      </c>
      <c r="F46" s="126"/>
      <c r="G46" s="45">
        <v>19779</v>
      </c>
      <c r="H46" s="45">
        <f t="shared" si="2"/>
        <v>595.862154</v>
      </c>
      <c r="I46" s="45">
        <f t="shared" si="1"/>
        <v>19779</v>
      </c>
    </row>
    <row r="47" spans="1:12" ht="15">
      <c r="A47" s="1"/>
      <c r="B47" s="118" t="s">
        <v>103</v>
      </c>
      <c r="C47" s="119">
        <f>D47/30.126*1000</f>
        <v>615481.6437628627</v>
      </c>
      <c r="D47" s="120">
        <v>18542</v>
      </c>
      <c r="E47" s="120">
        <v>456084</v>
      </c>
      <c r="F47" s="126">
        <f t="shared" si="0"/>
        <v>74.10196626038183</v>
      </c>
      <c r="G47" s="1">
        <v>615482</v>
      </c>
      <c r="H47" s="45">
        <f t="shared" si="2"/>
        <v>18542.010732000002</v>
      </c>
      <c r="I47" s="45">
        <f t="shared" si="1"/>
        <v>0.35623713734094054</v>
      </c>
      <c r="L47" s="25"/>
    </row>
    <row r="48" spans="1:12" ht="15">
      <c r="A48" s="1"/>
      <c r="B48" s="118" t="s">
        <v>461</v>
      </c>
      <c r="C48" s="119"/>
      <c r="D48" s="120"/>
      <c r="E48" s="120"/>
      <c r="F48" s="126"/>
      <c r="G48" s="1">
        <v>121000</v>
      </c>
      <c r="H48" s="45">
        <f t="shared" si="2"/>
        <v>3645.246</v>
      </c>
      <c r="I48" s="45">
        <f t="shared" si="1"/>
        <v>121000</v>
      </c>
      <c r="L48" s="25"/>
    </row>
    <row r="49" spans="1:9" ht="15">
      <c r="A49" s="1">
        <v>631</v>
      </c>
      <c r="B49" s="139" t="s">
        <v>104</v>
      </c>
      <c r="C49" s="140">
        <f>SUM(C51:C53)</f>
        <v>7634.601341034322</v>
      </c>
      <c r="D49" s="140">
        <f>SUM(D51:D53)</f>
        <v>230</v>
      </c>
      <c r="E49" s="140">
        <f>SUM(E51:E53)</f>
        <v>3124</v>
      </c>
      <c r="F49" s="141">
        <f t="shared" si="0"/>
        <v>40.91896695652174</v>
      </c>
      <c r="G49" s="140">
        <f>SUM(G51:G53)</f>
        <v>7635</v>
      </c>
      <c r="H49" s="140">
        <f>SUM(H51:H53)</f>
        <v>230.01201000000003</v>
      </c>
      <c r="I49" s="140">
        <f>SUM(I51:I53)</f>
        <v>0.3986589656779387</v>
      </c>
    </row>
    <row r="50" spans="1:9" ht="15">
      <c r="A50" s="1"/>
      <c r="B50" s="121" t="s">
        <v>27</v>
      </c>
      <c r="C50" s="119">
        <f>D50/30.126*1000</f>
        <v>0</v>
      </c>
      <c r="D50" s="120"/>
      <c r="E50" s="120"/>
      <c r="F50" s="126"/>
      <c r="G50" s="1"/>
      <c r="H50" s="45">
        <f t="shared" si="2"/>
        <v>0</v>
      </c>
      <c r="I50" s="45">
        <f t="shared" si="1"/>
        <v>0</v>
      </c>
    </row>
    <row r="51" spans="1:9" ht="15">
      <c r="A51" s="1"/>
      <c r="B51" s="134" t="s">
        <v>89</v>
      </c>
      <c r="C51" s="119">
        <f aca="true" t="shared" si="7" ref="C51:C66">D51/30.126*1000</f>
        <v>7302.662152293699</v>
      </c>
      <c r="D51" s="120">
        <v>220</v>
      </c>
      <c r="E51" s="120">
        <v>3124</v>
      </c>
      <c r="F51" s="126">
        <f t="shared" si="0"/>
        <v>42.77892000000001</v>
      </c>
      <c r="G51" s="45">
        <v>7303</v>
      </c>
      <c r="H51" s="45">
        <f t="shared" si="2"/>
        <v>220.01017800000002</v>
      </c>
      <c r="I51" s="45">
        <f t="shared" si="1"/>
        <v>0.33784770630063576</v>
      </c>
    </row>
    <row r="52" spans="1:9" ht="15">
      <c r="A52" s="1"/>
      <c r="B52" s="134" t="s">
        <v>90</v>
      </c>
      <c r="C52" s="119">
        <f t="shared" si="7"/>
        <v>265.55135099249816</v>
      </c>
      <c r="D52" s="120">
        <v>8</v>
      </c>
      <c r="E52" s="120">
        <v>0</v>
      </c>
      <c r="F52" s="126">
        <f t="shared" si="0"/>
        <v>0</v>
      </c>
      <c r="G52" s="45">
        <v>266</v>
      </c>
      <c r="H52" s="45">
        <f t="shared" si="2"/>
        <v>8.013516000000001</v>
      </c>
      <c r="I52" s="45">
        <f t="shared" si="1"/>
        <v>0.44864900750184233</v>
      </c>
    </row>
    <row r="53" spans="1:9" ht="15">
      <c r="A53" s="1" t="s">
        <v>105</v>
      </c>
      <c r="B53" s="118" t="s">
        <v>106</v>
      </c>
      <c r="C53" s="119">
        <f t="shared" si="7"/>
        <v>66.38783774812454</v>
      </c>
      <c r="D53" s="120">
        <v>2</v>
      </c>
      <c r="E53" s="120">
        <v>0</v>
      </c>
      <c r="F53" s="126">
        <f t="shared" si="0"/>
        <v>0</v>
      </c>
      <c r="G53" s="45">
        <v>66</v>
      </c>
      <c r="H53" s="45">
        <f t="shared" si="2"/>
        <v>1.988316</v>
      </c>
      <c r="I53" s="45">
        <f t="shared" si="1"/>
        <v>-0.3878377481245394</v>
      </c>
    </row>
    <row r="54" spans="1:9" ht="15">
      <c r="A54" s="1">
        <v>632</v>
      </c>
      <c r="B54" s="139" t="s">
        <v>107</v>
      </c>
      <c r="C54" s="140">
        <f>SUM(C56:C66)</f>
        <v>337349.7975170949</v>
      </c>
      <c r="D54" s="140">
        <f>SUM(D56:D66)</f>
        <v>10163</v>
      </c>
      <c r="E54" s="140">
        <f>SUM(E56:E66)</f>
        <v>182755</v>
      </c>
      <c r="F54" s="141">
        <f t="shared" si="0"/>
        <v>54.17373934861753</v>
      </c>
      <c r="G54" s="140">
        <f>SUM(G56:G66)</f>
        <v>354351</v>
      </c>
      <c r="H54" s="140">
        <f>SUM(H56:H66)</f>
        <v>10675.178226</v>
      </c>
      <c r="I54" s="140">
        <f>SUM(I56:I66)</f>
        <v>17001.20248290515</v>
      </c>
    </row>
    <row r="55" spans="1:9" ht="15">
      <c r="A55" s="1"/>
      <c r="B55" s="121" t="s">
        <v>27</v>
      </c>
      <c r="C55" s="119"/>
      <c r="D55" s="120"/>
      <c r="E55" s="120"/>
      <c r="F55" s="126"/>
      <c r="G55" s="45"/>
      <c r="H55" s="45"/>
      <c r="I55" s="45">
        <f t="shared" si="1"/>
        <v>0</v>
      </c>
    </row>
    <row r="56" spans="1:9" ht="15">
      <c r="A56" s="1"/>
      <c r="B56" s="134" t="s">
        <v>89</v>
      </c>
      <c r="C56" s="119">
        <f t="shared" si="7"/>
        <v>207860.31998937792</v>
      </c>
      <c r="D56" s="120">
        <v>6262</v>
      </c>
      <c r="E56" s="120">
        <v>128226</v>
      </c>
      <c r="F56" s="126">
        <f t="shared" si="0"/>
        <v>61.688541616097105</v>
      </c>
      <c r="G56" s="119">
        <v>224860</v>
      </c>
      <c r="H56" s="45">
        <f t="shared" si="2"/>
        <v>6774.1323600000005</v>
      </c>
      <c r="I56" s="45">
        <f t="shared" si="1"/>
        <v>16999.680010622076</v>
      </c>
    </row>
    <row r="57" spans="1:9" ht="15">
      <c r="A57" s="1"/>
      <c r="B57" s="134" t="s">
        <v>176</v>
      </c>
      <c r="C57" s="119">
        <f t="shared" si="7"/>
        <v>13277.567549624908</v>
      </c>
      <c r="D57" s="120">
        <v>400</v>
      </c>
      <c r="E57" s="120">
        <v>5774</v>
      </c>
      <c r="F57" s="126">
        <f t="shared" si="0"/>
        <v>43.486881000000004</v>
      </c>
      <c r="G57" s="119">
        <v>13278</v>
      </c>
      <c r="H57" s="45">
        <f t="shared" si="2"/>
        <v>400.01302799999996</v>
      </c>
      <c r="I57" s="45">
        <f t="shared" si="1"/>
        <v>0.4324503750922304</v>
      </c>
    </row>
    <row r="58" spans="1:9" ht="15">
      <c r="A58" s="1"/>
      <c r="B58" s="134" t="s">
        <v>108</v>
      </c>
      <c r="C58" s="119">
        <f t="shared" si="7"/>
        <v>199.16351324437363</v>
      </c>
      <c r="D58" s="120">
        <v>6</v>
      </c>
      <c r="E58" s="120">
        <v>77</v>
      </c>
      <c r="F58" s="126">
        <f t="shared" si="0"/>
        <v>38.661699999999996</v>
      </c>
      <c r="G58" s="119">
        <v>199</v>
      </c>
      <c r="H58" s="45">
        <f t="shared" si="2"/>
        <v>5.995074000000001</v>
      </c>
      <c r="I58" s="45">
        <f t="shared" si="1"/>
        <v>-0.16351324437363246</v>
      </c>
    </row>
    <row r="59" spans="1:9" ht="15">
      <c r="A59" s="1"/>
      <c r="B59" s="134" t="s">
        <v>90</v>
      </c>
      <c r="C59" s="119">
        <f t="shared" si="7"/>
        <v>497.90878311093405</v>
      </c>
      <c r="D59" s="120">
        <v>15</v>
      </c>
      <c r="E59" s="120">
        <v>122</v>
      </c>
      <c r="F59" s="126">
        <f t="shared" si="0"/>
        <v>24.502480000000002</v>
      </c>
      <c r="G59" s="119">
        <v>498</v>
      </c>
      <c r="H59" s="45">
        <f t="shared" si="2"/>
        <v>15.002748000000002</v>
      </c>
      <c r="I59" s="45">
        <f t="shared" si="1"/>
        <v>0.09121688906594727</v>
      </c>
    </row>
    <row r="60" spans="1:9" ht="15">
      <c r="A60" s="1"/>
      <c r="B60" s="121" t="s">
        <v>109</v>
      </c>
      <c r="C60" s="119">
        <f t="shared" si="7"/>
        <v>663.8783774812455</v>
      </c>
      <c r="D60" s="120">
        <v>20</v>
      </c>
      <c r="E60" s="120">
        <v>78</v>
      </c>
      <c r="F60" s="126">
        <f t="shared" si="0"/>
        <v>11.749139999999999</v>
      </c>
      <c r="G60" s="119">
        <v>664</v>
      </c>
      <c r="H60" s="45">
        <f t="shared" si="2"/>
        <v>20.003664</v>
      </c>
      <c r="I60" s="45">
        <f t="shared" si="1"/>
        <v>0.12162251875452057</v>
      </c>
    </row>
    <row r="61" spans="1:9" ht="15">
      <c r="A61" s="1"/>
      <c r="B61" s="118" t="s">
        <v>110</v>
      </c>
      <c r="C61" s="119">
        <f t="shared" si="7"/>
        <v>92942.97284737436</v>
      </c>
      <c r="D61" s="120">
        <v>2800</v>
      </c>
      <c r="E61" s="120">
        <v>40706</v>
      </c>
      <c r="F61" s="126">
        <f t="shared" si="0"/>
        <v>43.79674842857143</v>
      </c>
      <c r="G61" s="119">
        <v>92943</v>
      </c>
      <c r="H61" s="45">
        <f t="shared" si="2"/>
        <v>2800.000818</v>
      </c>
      <c r="I61" s="45">
        <f t="shared" si="1"/>
        <v>0.027152625640155748</v>
      </c>
    </row>
    <row r="62" spans="1:9" ht="15">
      <c r="A62" s="1"/>
      <c r="B62" s="121" t="s">
        <v>177</v>
      </c>
      <c r="C62" s="119">
        <f t="shared" si="7"/>
        <v>5311.027019849964</v>
      </c>
      <c r="D62" s="120">
        <v>160</v>
      </c>
      <c r="E62" s="120">
        <v>2627</v>
      </c>
      <c r="F62" s="126">
        <f t="shared" si="0"/>
        <v>49.463126249999995</v>
      </c>
      <c r="G62" s="119">
        <v>5311</v>
      </c>
      <c r="H62" s="45">
        <f t="shared" si="2"/>
        <v>159.999186</v>
      </c>
      <c r="I62" s="45">
        <f t="shared" si="1"/>
        <v>-0.02701984996383544</v>
      </c>
    </row>
    <row r="63" spans="1:9" ht="15">
      <c r="A63" s="1"/>
      <c r="B63" s="121" t="s">
        <v>111</v>
      </c>
      <c r="C63" s="119">
        <f t="shared" si="7"/>
        <v>6638.783774812454</v>
      </c>
      <c r="D63" s="120">
        <v>200</v>
      </c>
      <c r="E63" s="120">
        <v>1626</v>
      </c>
      <c r="F63" s="126">
        <f t="shared" si="0"/>
        <v>24.492438000000003</v>
      </c>
      <c r="G63" s="119">
        <v>6639</v>
      </c>
      <c r="H63" s="45">
        <f t="shared" si="2"/>
        <v>200.00651399999998</v>
      </c>
      <c r="I63" s="45">
        <f t="shared" si="1"/>
        <v>0.2162251875461152</v>
      </c>
    </row>
    <row r="64" spans="1:9" ht="15">
      <c r="A64" s="1"/>
      <c r="B64" s="121" t="s">
        <v>91</v>
      </c>
      <c r="C64" s="119">
        <f t="shared" si="7"/>
        <v>6638.783774812454</v>
      </c>
      <c r="D64" s="120">
        <v>200</v>
      </c>
      <c r="E64" s="120">
        <v>2495</v>
      </c>
      <c r="F64" s="126">
        <f t="shared" si="0"/>
        <v>37.582185</v>
      </c>
      <c r="G64" s="119">
        <v>6639</v>
      </c>
      <c r="H64" s="45">
        <f t="shared" si="2"/>
        <v>200.00651399999998</v>
      </c>
      <c r="I64" s="45">
        <f t="shared" si="1"/>
        <v>0.2162251875461152</v>
      </c>
    </row>
    <row r="65" spans="1:9" ht="15">
      <c r="A65" s="1"/>
      <c r="B65" s="118" t="s">
        <v>92</v>
      </c>
      <c r="C65" s="119">
        <f t="shared" si="7"/>
        <v>2655.513509924982</v>
      </c>
      <c r="D65" s="120">
        <v>80</v>
      </c>
      <c r="E65" s="120">
        <v>584</v>
      </c>
      <c r="F65" s="126">
        <f t="shared" si="0"/>
        <v>21.991979999999998</v>
      </c>
      <c r="G65" s="119">
        <v>2656</v>
      </c>
      <c r="H65" s="45">
        <f t="shared" si="2"/>
        <v>80.014656</v>
      </c>
      <c r="I65" s="45">
        <f t="shared" si="1"/>
        <v>0.4864900750180823</v>
      </c>
    </row>
    <row r="66" spans="1:9" ht="15.75" thickBot="1">
      <c r="A66" s="1"/>
      <c r="B66" s="118" t="s">
        <v>462</v>
      </c>
      <c r="C66" s="119">
        <f t="shared" si="7"/>
        <v>663.8783774812455</v>
      </c>
      <c r="D66" s="120">
        <v>20</v>
      </c>
      <c r="E66" s="120">
        <v>440</v>
      </c>
      <c r="F66" s="126">
        <f t="shared" si="0"/>
        <v>66.2772</v>
      </c>
      <c r="G66" s="119">
        <v>664</v>
      </c>
      <c r="H66" s="45">
        <f t="shared" si="2"/>
        <v>20.003664</v>
      </c>
      <c r="I66" s="45">
        <f t="shared" si="1"/>
        <v>0.12162251875452057</v>
      </c>
    </row>
    <row r="67" spans="1:9" ht="14.25">
      <c r="A67" s="3"/>
      <c r="B67" s="15"/>
      <c r="C67" s="16" t="s">
        <v>268</v>
      </c>
      <c r="D67" s="16" t="s">
        <v>268</v>
      </c>
      <c r="E67" s="16" t="s">
        <v>294</v>
      </c>
      <c r="F67" s="16"/>
      <c r="G67" s="26" t="s">
        <v>273</v>
      </c>
      <c r="H67" s="26" t="s">
        <v>273</v>
      </c>
      <c r="I67" s="16" t="s">
        <v>314</v>
      </c>
    </row>
    <row r="68" spans="1:9" ht="14.25">
      <c r="A68" s="4"/>
      <c r="B68" s="17" t="s">
        <v>2</v>
      </c>
      <c r="C68" s="18" t="s">
        <v>269</v>
      </c>
      <c r="D68" s="18" t="s">
        <v>269</v>
      </c>
      <c r="E68" s="18" t="s">
        <v>295</v>
      </c>
      <c r="F68" s="18" t="s">
        <v>296</v>
      </c>
      <c r="G68" s="18" t="s">
        <v>274</v>
      </c>
      <c r="H68" s="18" t="s">
        <v>274</v>
      </c>
      <c r="I68" s="109"/>
    </row>
    <row r="69" spans="1:9" ht="14.25">
      <c r="A69" s="4"/>
      <c r="B69" s="17"/>
      <c r="C69" s="34">
        <v>2009</v>
      </c>
      <c r="D69" s="34">
        <v>2009</v>
      </c>
      <c r="E69" s="37">
        <v>39964</v>
      </c>
      <c r="F69" s="37"/>
      <c r="G69" s="27"/>
      <c r="H69" s="27"/>
      <c r="I69" s="109" t="s">
        <v>230</v>
      </c>
    </row>
    <row r="70" spans="1:9" ht="15" thickBot="1">
      <c r="A70" s="5"/>
      <c r="B70" s="19"/>
      <c r="C70" s="35" t="s">
        <v>230</v>
      </c>
      <c r="D70" s="10" t="s">
        <v>229</v>
      </c>
      <c r="E70" s="20" t="s">
        <v>230</v>
      </c>
      <c r="F70" s="20"/>
      <c r="G70" s="28" t="s">
        <v>275</v>
      </c>
      <c r="H70" s="20" t="s">
        <v>229</v>
      </c>
      <c r="I70" s="110"/>
    </row>
    <row r="71" spans="1:9" ht="15">
      <c r="A71" s="1">
        <v>633</v>
      </c>
      <c r="B71" s="139" t="s">
        <v>112</v>
      </c>
      <c r="C71" s="140">
        <f>SUM(C73:C97)</f>
        <v>165804.2328885349</v>
      </c>
      <c r="D71" s="140">
        <f>SUM(D73:D97)</f>
        <v>4995</v>
      </c>
      <c r="E71" s="140">
        <f>SUM(E73:E98)</f>
        <v>109195</v>
      </c>
      <c r="F71" s="141">
        <f aca="true" t="shared" si="8" ref="F71:F133">E71/C71*100</f>
        <v>65.85778788495011</v>
      </c>
      <c r="G71" s="140">
        <f>SUM(G73:G98)</f>
        <v>274851</v>
      </c>
      <c r="H71" s="140">
        <f>SUM(H73:H98)</f>
        <v>8280.161226</v>
      </c>
      <c r="I71" s="140">
        <f>SUM(I73:I98)</f>
        <v>109046.76711146517</v>
      </c>
    </row>
    <row r="72" spans="1:9" ht="15">
      <c r="A72" s="1"/>
      <c r="B72" s="121" t="s">
        <v>27</v>
      </c>
      <c r="C72" s="119">
        <f>D72/30.126*1000</f>
        <v>0</v>
      </c>
      <c r="D72" s="120"/>
      <c r="E72" s="120"/>
      <c r="F72" s="126"/>
      <c r="G72" s="45">
        <f>C72*0.92</f>
        <v>0</v>
      </c>
      <c r="H72" s="45">
        <f aca="true" t="shared" si="9" ref="H72:H134">G72*30.126/1000</f>
        <v>0</v>
      </c>
      <c r="I72" s="45">
        <f aca="true" t="shared" si="10" ref="I72:I130">G72-C72</f>
        <v>0</v>
      </c>
    </row>
    <row r="73" spans="1:9" ht="15">
      <c r="A73" s="1"/>
      <c r="B73" s="134" t="s">
        <v>89</v>
      </c>
      <c r="C73" s="119">
        <f aca="true" t="shared" si="11" ref="C73:C135">D73/30.126*1000</f>
        <v>59749.05397331209</v>
      </c>
      <c r="D73" s="120">
        <v>1800</v>
      </c>
      <c r="E73" s="120">
        <v>24526</v>
      </c>
      <c r="F73" s="126">
        <f t="shared" si="8"/>
        <v>41.04834866666667</v>
      </c>
      <c r="G73" s="45">
        <v>59749</v>
      </c>
      <c r="H73" s="45">
        <f t="shared" si="9"/>
        <v>1799.998374</v>
      </c>
      <c r="I73" s="45">
        <f t="shared" si="10"/>
        <v>-0.05397331208951073</v>
      </c>
    </row>
    <row r="74" spans="1:9" ht="15">
      <c r="A74" s="1"/>
      <c r="B74" s="134" t="s">
        <v>113</v>
      </c>
      <c r="C74" s="119">
        <f t="shared" si="11"/>
        <v>16596.959437031135</v>
      </c>
      <c r="D74" s="120">
        <v>500</v>
      </c>
      <c r="E74" s="120">
        <v>6074</v>
      </c>
      <c r="F74" s="126">
        <f t="shared" si="8"/>
        <v>36.5970648</v>
      </c>
      <c r="G74" s="45">
        <v>16597</v>
      </c>
      <c r="H74" s="45">
        <f t="shared" si="9"/>
        <v>500.001222</v>
      </c>
      <c r="I74" s="45">
        <f t="shared" si="10"/>
        <v>0.04056296886483324</v>
      </c>
    </row>
    <row r="75" spans="1:9" ht="15">
      <c r="A75" s="1"/>
      <c r="B75" s="134" t="s">
        <v>303</v>
      </c>
      <c r="C75" s="119"/>
      <c r="D75" s="120"/>
      <c r="E75" s="120"/>
      <c r="F75" s="126"/>
      <c r="G75" s="45">
        <v>6692</v>
      </c>
      <c r="H75" s="45">
        <f t="shared" si="9"/>
        <v>201.603192</v>
      </c>
      <c r="I75" s="45">
        <f t="shared" si="10"/>
        <v>6692</v>
      </c>
    </row>
    <row r="76" spans="1:9" ht="15">
      <c r="A76" s="1"/>
      <c r="B76" s="134" t="s">
        <v>188</v>
      </c>
      <c r="C76" s="119">
        <f t="shared" si="11"/>
        <v>16596.959437031135</v>
      </c>
      <c r="D76" s="120">
        <v>500</v>
      </c>
      <c r="E76" s="120">
        <v>8974</v>
      </c>
      <c r="F76" s="126">
        <f t="shared" si="8"/>
        <v>54.070144799999994</v>
      </c>
      <c r="G76" s="45">
        <v>23597</v>
      </c>
      <c r="H76" s="45">
        <f t="shared" si="9"/>
        <v>710.883222</v>
      </c>
      <c r="I76" s="45">
        <f t="shared" si="10"/>
        <v>7000.040562968865</v>
      </c>
    </row>
    <row r="77" spans="1:9" ht="15">
      <c r="A77" s="1"/>
      <c r="B77" s="118" t="s">
        <v>90</v>
      </c>
      <c r="C77" s="119">
        <f t="shared" si="11"/>
        <v>4979.08783110934</v>
      </c>
      <c r="D77" s="120">
        <v>150</v>
      </c>
      <c r="E77" s="120">
        <v>2004</v>
      </c>
      <c r="F77" s="126">
        <f t="shared" si="8"/>
        <v>40.24833600000001</v>
      </c>
      <c r="G77" s="114">
        <v>8299</v>
      </c>
      <c r="H77" s="45">
        <f t="shared" si="9"/>
        <v>250.015674</v>
      </c>
      <c r="I77" s="45">
        <f t="shared" si="10"/>
        <v>3319.91216889066</v>
      </c>
    </row>
    <row r="78" spans="1:9" ht="15">
      <c r="A78" s="1"/>
      <c r="B78" s="118" t="s">
        <v>114</v>
      </c>
      <c r="C78" s="119">
        <f t="shared" si="11"/>
        <v>1327.756754962491</v>
      </c>
      <c r="D78" s="120">
        <v>40</v>
      </c>
      <c r="E78" s="120">
        <v>277</v>
      </c>
      <c r="F78" s="126">
        <f t="shared" si="8"/>
        <v>20.862254999999998</v>
      </c>
      <c r="G78" s="45">
        <v>1328</v>
      </c>
      <c r="H78" s="45">
        <f t="shared" si="9"/>
        <v>40.007328</v>
      </c>
      <c r="I78" s="45">
        <f t="shared" si="10"/>
        <v>0.24324503750904114</v>
      </c>
    </row>
    <row r="79" spans="1:9" ht="15">
      <c r="A79" s="1"/>
      <c r="B79" s="118" t="s">
        <v>108</v>
      </c>
      <c r="C79" s="119">
        <f t="shared" si="11"/>
        <v>66.38783774812454</v>
      </c>
      <c r="D79" s="120">
        <v>2</v>
      </c>
      <c r="E79" s="120"/>
      <c r="F79" s="126">
        <f t="shared" si="8"/>
        <v>0</v>
      </c>
      <c r="G79" s="45">
        <v>66</v>
      </c>
      <c r="H79" s="45">
        <f t="shared" si="9"/>
        <v>1.988316</v>
      </c>
      <c r="I79" s="45">
        <f t="shared" si="10"/>
        <v>-0.3878377481245394</v>
      </c>
    </row>
    <row r="80" spans="1:9" ht="15">
      <c r="A80" s="1"/>
      <c r="B80" s="121" t="s">
        <v>178</v>
      </c>
      <c r="C80" s="119">
        <f t="shared" si="11"/>
        <v>1659.6959437031135</v>
      </c>
      <c r="D80" s="120">
        <v>50</v>
      </c>
      <c r="E80" s="120">
        <v>301</v>
      </c>
      <c r="F80" s="126">
        <f t="shared" si="8"/>
        <v>18.135852000000003</v>
      </c>
      <c r="G80" s="45">
        <v>1660</v>
      </c>
      <c r="H80" s="45">
        <f t="shared" si="9"/>
        <v>50.00916</v>
      </c>
      <c r="I80" s="45">
        <f t="shared" si="10"/>
        <v>0.3040562968865288</v>
      </c>
    </row>
    <row r="81" spans="1:9" ht="15">
      <c r="A81" s="1"/>
      <c r="B81" s="118" t="s">
        <v>115</v>
      </c>
      <c r="C81" s="119">
        <f t="shared" si="11"/>
        <v>1659.6959437031135</v>
      </c>
      <c r="D81" s="120">
        <v>50</v>
      </c>
      <c r="E81" s="120">
        <v>308</v>
      </c>
      <c r="F81" s="126">
        <f t="shared" si="8"/>
        <v>18.557616000000003</v>
      </c>
      <c r="G81" s="45">
        <v>2660</v>
      </c>
      <c r="H81" s="45">
        <f t="shared" si="9"/>
        <v>80.13516</v>
      </c>
      <c r="I81" s="45">
        <f t="shared" si="10"/>
        <v>1000.3040562968865</v>
      </c>
    </row>
    <row r="82" spans="1:9" ht="15">
      <c r="A82" s="1"/>
      <c r="B82" s="121" t="s">
        <v>91</v>
      </c>
      <c r="C82" s="119">
        <f t="shared" si="11"/>
        <v>829.8479718515567</v>
      </c>
      <c r="D82" s="120">
        <v>25</v>
      </c>
      <c r="E82" s="120">
        <v>132</v>
      </c>
      <c r="F82" s="126">
        <f t="shared" si="8"/>
        <v>15.906528</v>
      </c>
      <c r="G82" s="45">
        <v>830</v>
      </c>
      <c r="H82" s="45">
        <f t="shared" si="9"/>
        <v>25.00458</v>
      </c>
      <c r="I82" s="45">
        <f t="shared" si="10"/>
        <v>0.1520281484432644</v>
      </c>
    </row>
    <row r="83" spans="1:9" ht="15">
      <c r="A83" s="1"/>
      <c r="B83" s="118" t="s">
        <v>92</v>
      </c>
      <c r="C83" s="119">
        <f t="shared" si="11"/>
        <v>995.8175662218681</v>
      </c>
      <c r="D83" s="120">
        <v>30</v>
      </c>
      <c r="E83" s="120">
        <v>609</v>
      </c>
      <c r="F83" s="126">
        <f t="shared" si="8"/>
        <v>61.15578000000001</v>
      </c>
      <c r="G83" s="45">
        <v>996</v>
      </c>
      <c r="H83" s="45">
        <f t="shared" si="9"/>
        <v>30.005496000000004</v>
      </c>
      <c r="I83" s="45">
        <f t="shared" si="10"/>
        <v>0.18243377813189454</v>
      </c>
    </row>
    <row r="84" spans="1:9" ht="15">
      <c r="A84" s="1"/>
      <c r="B84" s="118" t="s">
        <v>61</v>
      </c>
      <c r="C84" s="119">
        <f t="shared" si="11"/>
        <v>8298.479718515568</v>
      </c>
      <c r="D84" s="120">
        <v>250</v>
      </c>
      <c r="E84" s="120">
        <v>5652</v>
      </c>
      <c r="F84" s="126">
        <f t="shared" si="8"/>
        <v>68.1088608</v>
      </c>
      <c r="G84" s="45">
        <v>8298</v>
      </c>
      <c r="H84" s="45">
        <f t="shared" si="9"/>
        <v>249.98554800000002</v>
      </c>
      <c r="I84" s="45">
        <f t="shared" si="10"/>
        <v>-0.4797185155675834</v>
      </c>
    </row>
    <row r="85" spans="1:9" ht="15">
      <c r="A85" s="1"/>
      <c r="B85" s="118" t="s">
        <v>93</v>
      </c>
      <c r="C85" s="119">
        <f t="shared" si="11"/>
        <v>2323.5743211843587</v>
      </c>
      <c r="D85" s="120">
        <v>70</v>
      </c>
      <c r="E85" s="120">
        <v>1099</v>
      </c>
      <c r="F85" s="126">
        <f t="shared" si="8"/>
        <v>47.29782000000001</v>
      </c>
      <c r="G85" s="45">
        <v>2324</v>
      </c>
      <c r="H85" s="45">
        <f t="shared" si="9"/>
        <v>70.01282400000001</v>
      </c>
      <c r="I85" s="45">
        <f t="shared" si="10"/>
        <v>0.42567881564127674</v>
      </c>
    </row>
    <row r="86" spans="1:10" ht="15">
      <c r="A86" s="1"/>
      <c r="B86" s="118" t="s">
        <v>116</v>
      </c>
      <c r="C86" s="119">
        <f t="shared" si="11"/>
        <v>6638.783774812454</v>
      </c>
      <c r="D86" s="120">
        <v>200</v>
      </c>
      <c r="E86" s="120">
        <v>1426</v>
      </c>
      <c r="F86" s="126">
        <f t="shared" si="8"/>
        <v>21.479838</v>
      </c>
      <c r="G86" s="45">
        <v>21639</v>
      </c>
      <c r="H86" s="45">
        <f t="shared" si="9"/>
        <v>651.8965140000001</v>
      </c>
      <c r="I86" s="45">
        <f t="shared" si="10"/>
        <v>15000.216225187545</v>
      </c>
      <c r="J86" s="25"/>
    </row>
    <row r="87" spans="1:9" ht="15">
      <c r="A87" s="1"/>
      <c r="B87" s="118" t="s">
        <v>95</v>
      </c>
      <c r="C87" s="119">
        <f t="shared" si="11"/>
        <v>5311.027019849964</v>
      </c>
      <c r="D87" s="120">
        <v>160</v>
      </c>
      <c r="E87" s="120">
        <v>1057</v>
      </c>
      <c r="F87" s="126">
        <f t="shared" si="8"/>
        <v>19.90198875</v>
      </c>
      <c r="G87" s="114">
        <v>2422</v>
      </c>
      <c r="H87" s="45">
        <f t="shared" si="9"/>
        <v>72.96517200000001</v>
      </c>
      <c r="I87" s="45">
        <f t="shared" si="10"/>
        <v>-2889.027019849964</v>
      </c>
    </row>
    <row r="88" spans="1:9" ht="15">
      <c r="A88" s="1"/>
      <c r="B88" s="118" t="s">
        <v>117</v>
      </c>
      <c r="C88" s="119">
        <f t="shared" si="11"/>
        <v>1327.756754962491</v>
      </c>
      <c r="D88" s="120">
        <v>40</v>
      </c>
      <c r="E88" s="120">
        <v>991</v>
      </c>
      <c r="F88" s="126">
        <f t="shared" si="8"/>
        <v>74.637165</v>
      </c>
      <c r="G88" s="45">
        <v>1328</v>
      </c>
      <c r="H88" s="45">
        <f t="shared" si="9"/>
        <v>40.007328</v>
      </c>
      <c r="I88" s="45">
        <f t="shared" si="10"/>
        <v>0.24324503750904114</v>
      </c>
    </row>
    <row r="89" spans="1:9" ht="15">
      <c r="A89" s="1"/>
      <c r="B89" s="134" t="s">
        <v>190</v>
      </c>
      <c r="C89" s="119">
        <f t="shared" si="11"/>
        <v>6970.722963553077</v>
      </c>
      <c r="D89" s="120">
        <v>210</v>
      </c>
      <c r="E89" s="120">
        <v>2761</v>
      </c>
      <c r="F89" s="126">
        <f t="shared" si="8"/>
        <v>39.608517142857146</v>
      </c>
      <c r="G89" s="45">
        <v>6971</v>
      </c>
      <c r="H89" s="45">
        <f t="shared" si="9"/>
        <v>210.00834600000002</v>
      </c>
      <c r="I89" s="45">
        <f t="shared" si="10"/>
        <v>0.2770364469233755</v>
      </c>
    </row>
    <row r="90" spans="1:9" ht="15">
      <c r="A90" s="1"/>
      <c r="B90" s="142" t="s">
        <v>118</v>
      </c>
      <c r="C90" s="119">
        <f t="shared" si="11"/>
        <v>2323.5743211843587</v>
      </c>
      <c r="D90" s="120">
        <v>70</v>
      </c>
      <c r="E90" s="120">
        <v>1275</v>
      </c>
      <c r="F90" s="126">
        <f t="shared" si="8"/>
        <v>54.872357142857155</v>
      </c>
      <c r="G90" s="45">
        <v>2324</v>
      </c>
      <c r="H90" s="45">
        <f t="shared" si="9"/>
        <v>70.01282400000001</v>
      </c>
      <c r="I90" s="45">
        <f t="shared" si="10"/>
        <v>0.42567881564127674</v>
      </c>
    </row>
    <row r="91" spans="1:9" ht="15">
      <c r="A91" s="1"/>
      <c r="B91" s="143" t="s">
        <v>97</v>
      </c>
      <c r="C91" s="119">
        <f t="shared" si="11"/>
        <v>5576.5783708424615</v>
      </c>
      <c r="D91" s="120">
        <v>168</v>
      </c>
      <c r="E91" s="120">
        <v>3689</v>
      </c>
      <c r="F91" s="126">
        <f t="shared" si="8"/>
        <v>66.151675</v>
      </c>
      <c r="G91" s="45">
        <v>5577</v>
      </c>
      <c r="H91" s="45">
        <f t="shared" si="9"/>
        <v>168.01270200000002</v>
      </c>
      <c r="I91" s="45">
        <f t="shared" si="10"/>
        <v>0.4216291575385185</v>
      </c>
    </row>
    <row r="92" spans="1:9" ht="15">
      <c r="A92" s="1"/>
      <c r="B92" s="143" t="s">
        <v>74</v>
      </c>
      <c r="C92" s="119">
        <f t="shared" si="11"/>
        <v>2655.513509924982</v>
      </c>
      <c r="D92" s="120">
        <v>80</v>
      </c>
      <c r="E92" s="120">
        <v>303</v>
      </c>
      <c r="F92" s="126">
        <f t="shared" si="8"/>
        <v>11.410222499999998</v>
      </c>
      <c r="G92" s="45">
        <v>2656</v>
      </c>
      <c r="H92" s="45">
        <f t="shared" si="9"/>
        <v>80.014656</v>
      </c>
      <c r="I92" s="45">
        <f t="shared" si="10"/>
        <v>0.4864900750180823</v>
      </c>
    </row>
    <row r="93" spans="1:9" ht="15">
      <c r="A93" s="1"/>
      <c r="B93" s="143" t="s">
        <v>180</v>
      </c>
      <c r="C93" s="119">
        <f t="shared" si="11"/>
        <v>14937.263493328022</v>
      </c>
      <c r="D93" s="120">
        <v>450</v>
      </c>
      <c r="E93" s="120">
        <v>0</v>
      </c>
      <c r="F93" s="126">
        <f t="shared" si="8"/>
        <v>0</v>
      </c>
      <c r="G93" s="45">
        <v>14937</v>
      </c>
      <c r="H93" s="45">
        <f t="shared" si="9"/>
        <v>449.99206200000003</v>
      </c>
      <c r="I93" s="45">
        <f t="shared" si="10"/>
        <v>-0.2634933280223777</v>
      </c>
    </row>
    <row r="94" spans="1:9" ht="15">
      <c r="A94" s="1"/>
      <c r="B94" s="118" t="s">
        <v>278</v>
      </c>
      <c r="C94" s="119">
        <f t="shared" si="11"/>
        <v>0</v>
      </c>
      <c r="D94" s="120">
        <v>0</v>
      </c>
      <c r="E94" s="120">
        <v>19009</v>
      </c>
      <c r="F94" s="126"/>
      <c r="G94" s="45">
        <v>44800</v>
      </c>
      <c r="H94" s="45">
        <f t="shared" si="9"/>
        <v>1349.6448</v>
      </c>
      <c r="I94" s="45">
        <f t="shared" si="10"/>
        <v>44800</v>
      </c>
    </row>
    <row r="95" spans="1:9" ht="15">
      <c r="A95" s="1"/>
      <c r="B95" s="135" t="s">
        <v>252</v>
      </c>
      <c r="C95" s="119">
        <v>3320</v>
      </c>
      <c r="D95" s="120">
        <v>100</v>
      </c>
      <c r="E95" s="120">
        <v>3332</v>
      </c>
      <c r="F95" s="126">
        <f t="shared" si="8"/>
        <v>100.36144578313252</v>
      </c>
      <c r="G95" s="45">
        <v>3320</v>
      </c>
      <c r="H95" s="45">
        <f t="shared" si="9"/>
        <v>100.01832</v>
      </c>
      <c r="I95" s="45">
        <f t="shared" si="10"/>
        <v>0</v>
      </c>
    </row>
    <row r="96" spans="1:9" ht="15">
      <c r="A96" s="1"/>
      <c r="B96" s="135" t="s">
        <v>310</v>
      </c>
      <c r="C96" s="119"/>
      <c r="D96" s="120"/>
      <c r="E96" s="120"/>
      <c r="F96" s="126"/>
      <c r="G96" s="45">
        <v>9356</v>
      </c>
      <c r="H96" s="45">
        <f t="shared" si="9"/>
        <v>281.858856</v>
      </c>
      <c r="I96" s="45">
        <f t="shared" si="10"/>
        <v>9356</v>
      </c>
    </row>
    <row r="97" spans="1:9" ht="15">
      <c r="A97" s="1"/>
      <c r="B97" s="118" t="s">
        <v>462</v>
      </c>
      <c r="C97" s="119">
        <f t="shared" si="11"/>
        <v>1659.6959437031135</v>
      </c>
      <c r="D97" s="120">
        <v>50</v>
      </c>
      <c r="E97" s="120">
        <v>631</v>
      </c>
      <c r="F97" s="126">
        <f t="shared" si="8"/>
        <v>38.019012000000004</v>
      </c>
      <c r="G97" s="45">
        <v>1660</v>
      </c>
      <c r="H97" s="45">
        <f t="shared" si="9"/>
        <v>50.00916</v>
      </c>
      <c r="I97" s="45">
        <f t="shared" si="10"/>
        <v>0.3040562968865288</v>
      </c>
    </row>
    <row r="98" spans="1:9" ht="15">
      <c r="A98" s="1"/>
      <c r="B98" s="118" t="s">
        <v>292</v>
      </c>
      <c r="C98" s="119"/>
      <c r="D98" s="120"/>
      <c r="E98" s="120">
        <v>24765</v>
      </c>
      <c r="F98" s="126"/>
      <c r="G98" s="45">
        <v>24765</v>
      </c>
      <c r="H98" s="45">
        <f t="shared" si="9"/>
        <v>746.07039</v>
      </c>
      <c r="I98" s="45">
        <f t="shared" si="10"/>
        <v>24765</v>
      </c>
    </row>
    <row r="99" spans="1:9" ht="15">
      <c r="A99" s="1">
        <v>634</v>
      </c>
      <c r="B99" s="139" t="s">
        <v>119</v>
      </c>
      <c r="C99" s="140">
        <f>SUM(C101:C103)</f>
        <v>26422.359423753565</v>
      </c>
      <c r="D99" s="140">
        <f>SUM(D101:D103)</f>
        <v>796</v>
      </c>
      <c r="E99" s="140">
        <f>SUM(E101:E103)</f>
        <v>13934</v>
      </c>
      <c r="F99" s="141">
        <f t="shared" si="8"/>
        <v>52.735638693467344</v>
      </c>
      <c r="G99" s="140">
        <f>SUM(G101:G103)</f>
        <v>30422</v>
      </c>
      <c r="H99" s="112">
        <f t="shared" si="9"/>
        <v>916.4931720000001</v>
      </c>
      <c r="I99" s="112">
        <f t="shared" si="10"/>
        <v>3999.6405762464346</v>
      </c>
    </row>
    <row r="100" spans="1:9" ht="15">
      <c r="A100" s="1"/>
      <c r="B100" s="121" t="s">
        <v>27</v>
      </c>
      <c r="C100" s="119">
        <f t="shared" si="11"/>
        <v>0</v>
      </c>
      <c r="D100" s="120"/>
      <c r="E100" s="120"/>
      <c r="F100" s="126"/>
      <c r="G100" s="45">
        <f>C100*0.92</f>
        <v>0</v>
      </c>
      <c r="H100" s="45">
        <f t="shared" si="9"/>
        <v>0</v>
      </c>
      <c r="I100" s="45">
        <f t="shared" si="10"/>
        <v>0</v>
      </c>
    </row>
    <row r="101" spans="1:9" ht="15">
      <c r="A101" s="1"/>
      <c r="B101" s="134" t="s">
        <v>89</v>
      </c>
      <c r="C101" s="119">
        <f t="shared" si="11"/>
        <v>19916.35132443736</v>
      </c>
      <c r="D101" s="120">
        <v>600</v>
      </c>
      <c r="E101" s="120">
        <v>11594</v>
      </c>
      <c r="F101" s="126">
        <f t="shared" si="8"/>
        <v>58.21347400000001</v>
      </c>
      <c r="G101" s="45">
        <v>23916</v>
      </c>
      <c r="H101" s="45">
        <f t="shared" si="9"/>
        <v>720.4934160000001</v>
      </c>
      <c r="I101" s="45">
        <f t="shared" si="10"/>
        <v>3999.6486755626393</v>
      </c>
    </row>
    <row r="102" spans="1:9" ht="15">
      <c r="A102" s="1"/>
      <c r="B102" s="118" t="s">
        <v>90</v>
      </c>
      <c r="C102" s="119">
        <f t="shared" si="11"/>
        <v>5974.905397331208</v>
      </c>
      <c r="D102" s="120">
        <v>180</v>
      </c>
      <c r="E102" s="120">
        <v>2252</v>
      </c>
      <c r="F102" s="126">
        <f t="shared" si="8"/>
        <v>37.69097333333334</v>
      </c>
      <c r="G102" s="45">
        <v>5975</v>
      </c>
      <c r="H102" s="45">
        <f t="shared" si="9"/>
        <v>180.00285</v>
      </c>
      <c r="I102" s="45">
        <f t="shared" si="10"/>
        <v>0.09460266879159462</v>
      </c>
    </row>
    <row r="103" spans="1:9" ht="15">
      <c r="A103" s="1"/>
      <c r="B103" s="118" t="s">
        <v>109</v>
      </c>
      <c r="C103" s="119">
        <f t="shared" si="11"/>
        <v>531.1027019849963</v>
      </c>
      <c r="D103" s="120">
        <v>16</v>
      </c>
      <c r="E103" s="120">
        <v>88</v>
      </c>
      <c r="F103" s="126">
        <f t="shared" si="8"/>
        <v>16.569300000000002</v>
      </c>
      <c r="G103" s="45">
        <v>531</v>
      </c>
      <c r="H103" s="45">
        <f t="shared" si="9"/>
        <v>15.996906000000001</v>
      </c>
      <c r="I103" s="45">
        <f t="shared" si="10"/>
        <v>-0.10270198499631533</v>
      </c>
    </row>
    <row r="104" spans="1:9" ht="15">
      <c r="A104" s="1"/>
      <c r="B104" s="121"/>
      <c r="C104" s="119">
        <f t="shared" si="11"/>
        <v>0</v>
      </c>
      <c r="D104" s="120"/>
      <c r="E104" s="120"/>
      <c r="F104" s="126"/>
      <c r="G104" s="45">
        <f>C104*0.92</f>
        <v>0</v>
      </c>
      <c r="H104" s="45">
        <f t="shared" si="9"/>
        <v>0</v>
      </c>
      <c r="I104" s="45">
        <f t="shared" si="10"/>
        <v>0</v>
      </c>
    </row>
    <row r="105" spans="1:9" ht="15">
      <c r="A105" s="1">
        <v>635</v>
      </c>
      <c r="B105" s="139" t="s">
        <v>120</v>
      </c>
      <c r="C105" s="140">
        <f>SUM(C107:C118)</f>
        <v>201022.37270132115</v>
      </c>
      <c r="D105" s="140">
        <f>SUM(D107:D118)</f>
        <v>6056</v>
      </c>
      <c r="E105" s="140">
        <f>SUM(E107:E118)</f>
        <v>78208</v>
      </c>
      <c r="F105" s="141">
        <f t="shared" si="8"/>
        <v>38.90512232496697</v>
      </c>
      <c r="G105" s="140">
        <f>SUM(G107:G119)</f>
        <v>290431</v>
      </c>
      <c r="H105" s="140">
        <f>SUM(H107:H119)</f>
        <v>8749.524306</v>
      </c>
      <c r="I105" s="140">
        <f>SUM(I107:I119)</f>
        <v>89408.62729867888</v>
      </c>
    </row>
    <row r="106" spans="1:9" ht="15">
      <c r="A106" s="1"/>
      <c r="B106" s="121" t="s">
        <v>27</v>
      </c>
      <c r="C106" s="119">
        <f t="shared" si="11"/>
        <v>0</v>
      </c>
      <c r="D106" s="120"/>
      <c r="E106" s="120"/>
      <c r="F106" s="126"/>
      <c r="G106" s="45">
        <f>C106*0.92</f>
        <v>0</v>
      </c>
      <c r="H106" s="45">
        <f t="shared" si="9"/>
        <v>0</v>
      </c>
      <c r="I106" s="45">
        <f t="shared" si="10"/>
        <v>0</v>
      </c>
    </row>
    <row r="107" spans="1:10" ht="15">
      <c r="A107" s="1"/>
      <c r="B107" s="134" t="s">
        <v>89</v>
      </c>
      <c r="C107" s="119">
        <f t="shared" si="11"/>
        <v>66387.83774812454</v>
      </c>
      <c r="D107" s="120">
        <v>2000</v>
      </c>
      <c r="E107" s="120">
        <v>23109</v>
      </c>
      <c r="F107" s="126">
        <f t="shared" si="8"/>
        <v>34.8090867</v>
      </c>
      <c r="G107" s="45">
        <v>106221</v>
      </c>
      <c r="H107" s="45">
        <f t="shared" si="9"/>
        <v>3200.013846</v>
      </c>
      <c r="I107" s="45">
        <f t="shared" si="10"/>
        <v>39833.16225187546</v>
      </c>
      <c r="J107" s="25"/>
    </row>
    <row r="108" spans="1:9" ht="15">
      <c r="A108" s="1"/>
      <c r="B108" s="134" t="s">
        <v>219</v>
      </c>
      <c r="C108" s="119">
        <f t="shared" si="11"/>
        <v>49790.87831109341</v>
      </c>
      <c r="D108" s="120">
        <v>1500</v>
      </c>
      <c r="E108" s="120">
        <v>22027</v>
      </c>
      <c r="F108" s="126">
        <f t="shared" si="8"/>
        <v>44.2390268</v>
      </c>
      <c r="G108" s="45">
        <v>49791</v>
      </c>
      <c r="H108" s="45">
        <f t="shared" si="9"/>
        <v>1500.003666</v>
      </c>
      <c r="I108" s="114">
        <f t="shared" si="10"/>
        <v>0.12168890659086173</v>
      </c>
    </row>
    <row r="109" spans="1:9" ht="15">
      <c r="A109" s="1"/>
      <c r="B109" s="118" t="s">
        <v>90</v>
      </c>
      <c r="C109" s="119">
        <f t="shared" si="11"/>
        <v>331.93918874062274</v>
      </c>
      <c r="D109" s="120">
        <v>10</v>
      </c>
      <c r="E109" s="120"/>
      <c r="F109" s="126">
        <f t="shared" si="8"/>
        <v>0</v>
      </c>
      <c r="G109" s="45">
        <v>332</v>
      </c>
      <c r="H109" s="45">
        <f t="shared" si="9"/>
        <v>10.001832</v>
      </c>
      <c r="I109" s="45">
        <f t="shared" si="10"/>
        <v>0.060811259377260285</v>
      </c>
    </row>
    <row r="110" spans="1:9" ht="15">
      <c r="A110" s="1"/>
      <c r="B110" s="118" t="s">
        <v>121</v>
      </c>
      <c r="C110" s="119">
        <f t="shared" si="11"/>
        <v>995.8175662218681</v>
      </c>
      <c r="D110" s="120">
        <v>30</v>
      </c>
      <c r="E110" s="120">
        <v>737</v>
      </c>
      <c r="F110" s="126">
        <f t="shared" si="8"/>
        <v>74.00954</v>
      </c>
      <c r="G110" s="45">
        <v>996</v>
      </c>
      <c r="H110" s="45">
        <f t="shared" si="9"/>
        <v>30.005496000000004</v>
      </c>
      <c r="I110" s="45">
        <f t="shared" si="10"/>
        <v>0.18243377813189454</v>
      </c>
    </row>
    <row r="111" spans="1:9" ht="15">
      <c r="A111" s="1"/>
      <c r="B111" s="118" t="s">
        <v>122</v>
      </c>
      <c r="C111" s="119">
        <f t="shared" si="11"/>
        <v>18256.65538073425</v>
      </c>
      <c r="D111" s="120">
        <v>550</v>
      </c>
      <c r="E111" s="120">
        <v>9382</v>
      </c>
      <c r="F111" s="126">
        <f t="shared" si="8"/>
        <v>51.38947854545455</v>
      </c>
      <c r="G111" s="45">
        <v>18257</v>
      </c>
      <c r="H111" s="45">
        <f t="shared" si="9"/>
        <v>550.0103819999999</v>
      </c>
      <c r="I111" s="45">
        <f t="shared" si="10"/>
        <v>0.34461926575022517</v>
      </c>
    </row>
    <row r="112" spans="1:9" ht="15">
      <c r="A112" s="1"/>
      <c r="B112" s="118" t="s">
        <v>171</v>
      </c>
      <c r="C112" s="119">
        <f t="shared" si="11"/>
        <v>33393.08238730664</v>
      </c>
      <c r="D112" s="120">
        <v>1006</v>
      </c>
      <c r="E112" s="120">
        <v>14080</v>
      </c>
      <c r="F112" s="126">
        <f t="shared" si="8"/>
        <v>42.16442147117297</v>
      </c>
      <c r="G112" s="45">
        <v>33393</v>
      </c>
      <c r="H112" s="45">
        <f t="shared" si="9"/>
        <v>1005.997518</v>
      </c>
      <c r="I112" s="45">
        <f t="shared" si="10"/>
        <v>-0.08238730664015748</v>
      </c>
    </row>
    <row r="113" spans="1:9" ht="15">
      <c r="A113" s="1"/>
      <c r="B113" s="121" t="s">
        <v>177</v>
      </c>
      <c r="C113" s="119">
        <f t="shared" si="11"/>
        <v>1659.6959437031135</v>
      </c>
      <c r="D113" s="120">
        <v>50</v>
      </c>
      <c r="E113" s="120">
        <v>46</v>
      </c>
      <c r="F113" s="126">
        <f t="shared" si="8"/>
        <v>2.771592</v>
      </c>
      <c r="G113" s="45">
        <v>1660</v>
      </c>
      <c r="H113" s="45">
        <f t="shared" si="9"/>
        <v>50.00916</v>
      </c>
      <c r="I113" s="45">
        <f t="shared" si="10"/>
        <v>0.3040562968865288</v>
      </c>
    </row>
    <row r="114" spans="1:9" ht="15">
      <c r="A114" s="1"/>
      <c r="B114" s="118" t="s">
        <v>123</v>
      </c>
      <c r="C114" s="119">
        <f t="shared" si="11"/>
        <v>1659.6959437031135</v>
      </c>
      <c r="D114" s="120">
        <v>50</v>
      </c>
      <c r="E114" s="120"/>
      <c r="F114" s="126">
        <f t="shared" si="8"/>
        <v>0</v>
      </c>
      <c r="G114" s="45">
        <v>660</v>
      </c>
      <c r="H114" s="45">
        <f t="shared" si="9"/>
        <v>19.88316</v>
      </c>
      <c r="I114" s="45">
        <f t="shared" si="10"/>
        <v>-999.6959437031135</v>
      </c>
    </row>
    <row r="115" spans="1:9" ht="15">
      <c r="A115" s="1"/>
      <c r="B115" s="118" t="s">
        <v>227</v>
      </c>
      <c r="C115" s="119">
        <f t="shared" si="11"/>
        <v>13277.567549624908</v>
      </c>
      <c r="D115" s="120">
        <v>400</v>
      </c>
      <c r="E115" s="120">
        <v>4289</v>
      </c>
      <c r="F115" s="126">
        <f t="shared" si="8"/>
        <v>32.302603500000004</v>
      </c>
      <c r="G115" s="45">
        <v>29000</v>
      </c>
      <c r="H115" s="45">
        <f t="shared" si="9"/>
        <v>873.654</v>
      </c>
      <c r="I115" s="45">
        <f t="shared" si="10"/>
        <v>15722.432450375092</v>
      </c>
    </row>
    <row r="116" spans="1:9" ht="15">
      <c r="A116" s="1"/>
      <c r="B116" s="118" t="s">
        <v>124</v>
      </c>
      <c r="C116" s="119">
        <f t="shared" si="11"/>
        <v>331.93918874062274</v>
      </c>
      <c r="D116" s="120">
        <v>10</v>
      </c>
      <c r="E116" s="120"/>
      <c r="F116" s="126">
        <f t="shared" si="8"/>
        <v>0</v>
      </c>
      <c r="G116" s="45">
        <v>332</v>
      </c>
      <c r="H116" s="45">
        <f t="shared" si="9"/>
        <v>10.001832</v>
      </c>
      <c r="I116" s="45">
        <f t="shared" si="10"/>
        <v>0.060811259377260285</v>
      </c>
    </row>
    <row r="117" spans="1:9" ht="15">
      <c r="A117" s="1"/>
      <c r="B117" s="118" t="s">
        <v>462</v>
      </c>
      <c r="C117" s="119">
        <f t="shared" si="11"/>
        <v>14937.263493328022</v>
      </c>
      <c r="D117" s="120">
        <v>450</v>
      </c>
      <c r="E117" s="120">
        <v>4538</v>
      </c>
      <c r="F117" s="126">
        <f t="shared" si="8"/>
        <v>30.38039733333333</v>
      </c>
      <c r="G117" s="45">
        <v>14937</v>
      </c>
      <c r="H117" s="45">
        <f t="shared" si="9"/>
        <v>449.99206200000003</v>
      </c>
      <c r="I117" s="45">
        <f t="shared" si="10"/>
        <v>-0.2634933280223777</v>
      </c>
    </row>
    <row r="118" spans="1:10" s="161" customFormat="1" ht="15">
      <c r="A118" s="153"/>
      <c r="B118" s="118" t="s">
        <v>309</v>
      </c>
      <c r="C118" s="119">
        <f t="shared" si="11"/>
        <v>0</v>
      </c>
      <c r="D118" s="120">
        <v>0</v>
      </c>
      <c r="E118" s="120"/>
      <c r="F118" s="126"/>
      <c r="G118" s="114">
        <v>15852</v>
      </c>
      <c r="H118" s="114">
        <f t="shared" si="9"/>
        <v>477.55735200000004</v>
      </c>
      <c r="I118" s="114">
        <f t="shared" si="10"/>
        <v>15852</v>
      </c>
      <c r="J118" s="29"/>
    </row>
    <row r="119" spans="1:10" s="161" customFormat="1" ht="15">
      <c r="A119" s="153"/>
      <c r="B119" s="134" t="s">
        <v>304</v>
      </c>
      <c r="C119" s="119"/>
      <c r="D119" s="120"/>
      <c r="E119" s="120"/>
      <c r="F119" s="126"/>
      <c r="G119" s="114">
        <v>19000</v>
      </c>
      <c r="H119" s="114">
        <f>G119*30.126/1000</f>
        <v>572.394</v>
      </c>
      <c r="I119" s="114">
        <f>G119-C119</f>
        <v>19000</v>
      </c>
      <c r="J119" s="29"/>
    </row>
    <row r="120" spans="1:9" ht="15">
      <c r="A120" s="1">
        <v>636</v>
      </c>
      <c r="B120" s="139" t="s">
        <v>125</v>
      </c>
      <c r="C120" s="140">
        <f>SUM(C122:C125)</f>
        <v>23069.773617473278</v>
      </c>
      <c r="D120" s="140">
        <f>SUM(D122:D125)</f>
        <v>695</v>
      </c>
      <c r="E120" s="140">
        <f>SUM(E122:E125)</f>
        <v>5612</v>
      </c>
      <c r="F120" s="141">
        <f t="shared" si="8"/>
        <v>24.32620316546763</v>
      </c>
      <c r="G120" s="140">
        <f>SUM(G122:G125)</f>
        <v>23406</v>
      </c>
      <c r="H120" s="140">
        <f>SUM(H122:H125)</f>
        <v>705.129156</v>
      </c>
      <c r="I120" s="140">
        <f>SUM(I122:I125)</f>
        <v>336.2263825267215</v>
      </c>
    </row>
    <row r="121" spans="1:9" ht="15">
      <c r="A121" s="1"/>
      <c r="B121" s="121" t="s">
        <v>27</v>
      </c>
      <c r="C121" s="119"/>
      <c r="D121" s="120"/>
      <c r="E121" s="120"/>
      <c r="F121" s="126"/>
      <c r="G121" s="45">
        <f>C121*0.92</f>
        <v>0</v>
      </c>
      <c r="H121" s="45"/>
      <c r="I121" s="45">
        <f t="shared" si="10"/>
        <v>0</v>
      </c>
    </row>
    <row r="122" spans="1:11" ht="15">
      <c r="A122" s="1"/>
      <c r="B122" s="134" t="s">
        <v>89</v>
      </c>
      <c r="C122" s="119">
        <f t="shared" si="11"/>
        <v>20580.229701918608</v>
      </c>
      <c r="D122" s="120">
        <v>620</v>
      </c>
      <c r="E122" s="120">
        <v>5172</v>
      </c>
      <c r="F122" s="126">
        <f t="shared" si="8"/>
        <v>25.13091483870968</v>
      </c>
      <c r="G122" s="45">
        <v>20916</v>
      </c>
      <c r="H122" s="45">
        <f t="shared" si="9"/>
        <v>630.115416</v>
      </c>
      <c r="I122" s="45">
        <f t="shared" si="10"/>
        <v>335.77029808139196</v>
      </c>
      <c r="K122" s="25"/>
    </row>
    <row r="123" spans="1:9" ht="15">
      <c r="A123" s="1"/>
      <c r="B123" s="118" t="s">
        <v>109</v>
      </c>
      <c r="C123" s="119">
        <f t="shared" si="11"/>
        <v>132.77567549624908</v>
      </c>
      <c r="D123" s="120">
        <v>4</v>
      </c>
      <c r="E123" s="120">
        <v>32</v>
      </c>
      <c r="F123" s="126">
        <f t="shared" si="8"/>
        <v>24.100800000000003</v>
      </c>
      <c r="G123" s="45">
        <v>133</v>
      </c>
      <c r="H123" s="45">
        <f t="shared" si="9"/>
        <v>4.0067580000000005</v>
      </c>
      <c r="I123" s="45">
        <f t="shared" si="10"/>
        <v>0.22432450375092117</v>
      </c>
    </row>
    <row r="124" spans="1:9" ht="15">
      <c r="A124" s="1"/>
      <c r="B124" s="118" t="s">
        <v>126</v>
      </c>
      <c r="C124" s="119">
        <f t="shared" si="11"/>
        <v>829.8479718515567</v>
      </c>
      <c r="D124" s="120">
        <v>25</v>
      </c>
      <c r="E124" s="120">
        <v>408</v>
      </c>
      <c r="F124" s="126">
        <f t="shared" si="8"/>
        <v>49.165632</v>
      </c>
      <c r="G124" s="45">
        <v>830</v>
      </c>
      <c r="H124" s="45">
        <f t="shared" si="9"/>
        <v>25.00458</v>
      </c>
      <c r="I124" s="45">
        <f t="shared" si="10"/>
        <v>0.1520281484432644</v>
      </c>
    </row>
    <row r="125" spans="1:9" ht="15">
      <c r="A125" s="1"/>
      <c r="B125" s="118" t="s">
        <v>127</v>
      </c>
      <c r="C125" s="119">
        <f t="shared" si="11"/>
        <v>1526.9202682068646</v>
      </c>
      <c r="D125" s="120">
        <v>46</v>
      </c>
      <c r="E125" s="120"/>
      <c r="F125" s="126">
        <f t="shared" si="8"/>
        <v>0</v>
      </c>
      <c r="G125" s="45">
        <v>1527</v>
      </c>
      <c r="H125" s="45">
        <f t="shared" si="9"/>
        <v>46.002402000000004</v>
      </c>
      <c r="I125" s="45">
        <f t="shared" si="10"/>
        <v>0.07973179313535184</v>
      </c>
    </row>
    <row r="126" spans="1:9" ht="15">
      <c r="A126" s="1">
        <v>637</v>
      </c>
      <c r="B126" s="139" t="s">
        <v>128</v>
      </c>
      <c r="C126" s="140">
        <f>SUM(C128:C137,C142:C146,C151:C159)</f>
        <v>1158102.6355971587</v>
      </c>
      <c r="D126" s="140">
        <f>SUM(D128:D137,D142:D146,D151:D159)</f>
        <v>34889</v>
      </c>
      <c r="E126" s="140">
        <f>SUM(E128:E137,E142:E146,E151:E159)</f>
        <v>502755</v>
      </c>
      <c r="F126" s="141">
        <f t="shared" si="8"/>
        <v>43.411955430078244</v>
      </c>
      <c r="G126" s="140">
        <f>SUM(G128:G137,G142:G146,G151:G164)</f>
        <v>1543088</v>
      </c>
      <c r="H126" s="140">
        <f>SUM(H128:H137,H142:H146,H151:H164)</f>
        <v>46487.069088000004</v>
      </c>
      <c r="I126" s="112">
        <f t="shared" si="10"/>
        <v>384985.3644028413</v>
      </c>
    </row>
    <row r="127" spans="1:9" ht="15">
      <c r="A127" s="1"/>
      <c r="B127" s="121" t="s">
        <v>129</v>
      </c>
      <c r="C127" s="119">
        <f t="shared" si="11"/>
        <v>0</v>
      </c>
      <c r="D127" s="120"/>
      <c r="E127" s="120"/>
      <c r="F127" s="126"/>
      <c r="G127" s="45">
        <f>C127*0.92</f>
        <v>0</v>
      </c>
      <c r="H127" s="45">
        <f t="shared" si="9"/>
        <v>0</v>
      </c>
      <c r="I127" s="45">
        <f t="shared" si="10"/>
        <v>0</v>
      </c>
    </row>
    <row r="128" spans="1:9" ht="15">
      <c r="A128" s="1"/>
      <c r="B128" s="134" t="s">
        <v>89</v>
      </c>
      <c r="C128" s="119">
        <f t="shared" si="11"/>
        <v>132775.67549624908</v>
      </c>
      <c r="D128" s="120">
        <v>4000</v>
      </c>
      <c r="E128" s="120">
        <v>88666</v>
      </c>
      <c r="F128" s="126">
        <f t="shared" si="8"/>
        <v>66.7787979</v>
      </c>
      <c r="G128" s="45">
        <v>160000</v>
      </c>
      <c r="H128" s="45">
        <f t="shared" si="9"/>
        <v>4820.16</v>
      </c>
      <c r="I128" s="45">
        <f t="shared" si="10"/>
        <v>27224.32450375092</v>
      </c>
    </row>
    <row r="129" spans="1:9" ht="15">
      <c r="A129" s="1"/>
      <c r="B129" s="134" t="s">
        <v>193</v>
      </c>
      <c r="C129" s="119">
        <f t="shared" si="11"/>
        <v>9958.17566221868</v>
      </c>
      <c r="D129" s="120">
        <v>300</v>
      </c>
      <c r="E129" s="120">
        <v>3824</v>
      </c>
      <c r="F129" s="126">
        <f t="shared" si="8"/>
        <v>38.400608000000005</v>
      </c>
      <c r="G129" s="45">
        <v>9958</v>
      </c>
      <c r="H129" s="45">
        <f t="shared" si="9"/>
        <v>299.994708</v>
      </c>
      <c r="I129" s="45">
        <f t="shared" si="10"/>
        <v>-0.17566221868037246</v>
      </c>
    </row>
    <row r="130" spans="1:9" ht="15">
      <c r="A130" s="1"/>
      <c r="B130" s="134" t="s">
        <v>130</v>
      </c>
      <c r="C130" s="119">
        <f t="shared" si="11"/>
        <v>34256.12427803226</v>
      </c>
      <c r="D130" s="120">
        <v>1032</v>
      </c>
      <c r="E130" s="120">
        <v>4518</v>
      </c>
      <c r="F130" s="126">
        <f t="shared" si="8"/>
        <v>13.188882558139536</v>
      </c>
      <c r="G130" s="45">
        <v>34256</v>
      </c>
      <c r="H130" s="45">
        <f t="shared" si="9"/>
        <v>1031.9962560000001</v>
      </c>
      <c r="I130" s="45">
        <f t="shared" si="10"/>
        <v>-0.12427803225727985</v>
      </c>
    </row>
    <row r="131" spans="1:9" ht="15">
      <c r="A131" s="1"/>
      <c r="B131" s="134" t="s">
        <v>131</v>
      </c>
      <c r="C131" s="119">
        <f t="shared" si="11"/>
        <v>16596.959437031135</v>
      </c>
      <c r="D131" s="120">
        <v>500</v>
      </c>
      <c r="E131" s="120">
        <v>9845</v>
      </c>
      <c r="F131" s="126">
        <f t="shared" si="8"/>
        <v>59.318094</v>
      </c>
      <c r="G131" s="45">
        <v>16597</v>
      </c>
      <c r="H131" s="45">
        <f t="shared" si="9"/>
        <v>500.001222</v>
      </c>
      <c r="I131" s="114">
        <f aca="true" t="shared" si="12" ref="I131:I195">G131-C131</f>
        <v>0.04056296886483324</v>
      </c>
    </row>
    <row r="132" spans="1:9" ht="15">
      <c r="A132" s="1"/>
      <c r="B132" s="134" t="s">
        <v>132</v>
      </c>
      <c r="C132" s="119">
        <f t="shared" si="11"/>
        <v>3319.391887406227</v>
      </c>
      <c r="D132" s="120">
        <v>100</v>
      </c>
      <c r="E132" s="120">
        <v>1408</v>
      </c>
      <c r="F132" s="126">
        <f t="shared" si="8"/>
        <v>42.417408</v>
      </c>
      <c r="G132" s="45">
        <v>3319</v>
      </c>
      <c r="H132" s="45">
        <f t="shared" si="9"/>
        <v>99.98819400000001</v>
      </c>
      <c r="I132" s="45">
        <f t="shared" si="12"/>
        <v>-0.3918874062269424</v>
      </c>
    </row>
    <row r="133" spans="1:9" ht="15">
      <c r="A133" s="1"/>
      <c r="B133" s="134" t="s">
        <v>133</v>
      </c>
      <c r="C133" s="119">
        <f t="shared" si="11"/>
        <v>6638.783774812454</v>
      </c>
      <c r="D133" s="120">
        <v>200</v>
      </c>
      <c r="E133" s="120">
        <v>2510</v>
      </c>
      <c r="F133" s="126">
        <f t="shared" si="8"/>
        <v>37.80813</v>
      </c>
      <c r="G133" s="45">
        <v>6639</v>
      </c>
      <c r="H133" s="45">
        <f t="shared" si="9"/>
        <v>200.00651399999998</v>
      </c>
      <c r="I133" s="45">
        <f t="shared" si="12"/>
        <v>0.2162251875461152</v>
      </c>
    </row>
    <row r="134" spans="1:9" ht="15">
      <c r="A134" s="1"/>
      <c r="B134" s="118" t="s">
        <v>90</v>
      </c>
      <c r="C134" s="119">
        <f t="shared" si="11"/>
        <v>8962.358095996813</v>
      </c>
      <c r="D134" s="120">
        <v>270</v>
      </c>
      <c r="E134" s="120">
        <v>3313</v>
      </c>
      <c r="F134" s="126">
        <f aca="true" t="shared" si="13" ref="F134:F195">E134/C134*100</f>
        <v>36.965717777777776</v>
      </c>
      <c r="G134" s="45">
        <v>8962</v>
      </c>
      <c r="H134" s="45">
        <f t="shared" si="9"/>
        <v>269.989212</v>
      </c>
      <c r="I134" s="45">
        <f t="shared" si="12"/>
        <v>-0.3580959968130628</v>
      </c>
    </row>
    <row r="135" spans="1:9" ht="15">
      <c r="A135" s="1"/>
      <c r="B135" s="118" t="s">
        <v>109</v>
      </c>
      <c r="C135" s="119">
        <f t="shared" si="11"/>
        <v>2389.9621589324834</v>
      </c>
      <c r="D135" s="120">
        <v>72</v>
      </c>
      <c r="E135" s="120">
        <v>619</v>
      </c>
      <c r="F135" s="126">
        <f t="shared" si="13"/>
        <v>25.899991666666665</v>
      </c>
      <c r="G135" s="45">
        <v>2390</v>
      </c>
      <c r="H135" s="45">
        <f aca="true" t="shared" si="14" ref="H135:H164">G135*30.126/1000</f>
        <v>72.00113999999999</v>
      </c>
      <c r="I135" s="45">
        <f t="shared" si="12"/>
        <v>0.03784106751663785</v>
      </c>
    </row>
    <row r="136" spans="1:9" ht="15">
      <c r="A136" s="1"/>
      <c r="B136" s="118" t="s">
        <v>108</v>
      </c>
      <c r="C136" s="119">
        <f>D136/30.126*1000</f>
        <v>497.90878311093405</v>
      </c>
      <c r="D136" s="120">
        <v>15</v>
      </c>
      <c r="E136" s="120"/>
      <c r="F136" s="126">
        <f t="shared" si="13"/>
        <v>0</v>
      </c>
      <c r="G136" s="45">
        <v>498</v>
      </c>
      <c r="H136" s="45">
        <f t="shared" si="14"/>
        <v>15.002748000000002</v>
      </c>
      <c r="I136" s="45">
        <f t="shared" si="12"/>
        <v>0.09121688906594727</v>
      </c>
    </row>
    <row r="137" spans="1:9" ht="15.75" thickBot="1">
      <c r="A137" s="122"/>
      <c r="B137" s="118" t="s">
        <v>265</v>
      </c>
      <c r="C137" s="119">
        <f>D137/30.126*1000</f>
        <v>36513.3107614685</v>
      </c>
      <c r="D137" s="120">
        <v>1100</v>
      </c>
      <c r="E137" s="120">
        <v>11862</v>
      </c>
      <c r="F137" s="126">
        <f t="shared" si="13"/>
        <v>32.48678290909091</v>
      </c>
      <c r="G137" s="45">
        <v>36513</v>
      </c>
      <c r="H137" s="45">
        <f t="shared" si="14"/>
        <v>1099.990638</v>
      </c>
      <c r="I137" s="45">
        <f t="shared" si="12"/>
        <v>-0.31076146849954966</v>
      </c>
    </row>
    <row r="138" spans="1:9" ht="14.25">
      <c r="A138" s="3"/>
      <c r="B138" s="15"/>
      <c r="C138" s="16" t="s">
        <v>268</v>
      </c>
      <c r="D138" s="16" t="s">
        <v>268</v>
      </c>
      <c r="E138" s="16" t="s">
        <v>294</v>
      </c>
      <c r="F138" s="16"/>
      <c r="G138" s="26" t="s">
        <v>273</v>
      </c>
      <c r="H138" s="26" t="s">
        <v>273</v>
      </c>
      <c r="I138" s="16" t="s">
        <v>314</v>
      </c>
    </row>
    <row r="139" spans="1:9" ht="14.25">
      <c r="A139" s="4"/>
      <c r="B139" s="17" t="s">
        <v>2</v>
      </c>
      <c r="C139" s="18" t="s">
        <v>269</v>
      </c>
      <c r="D139" s="18" t="s">
        <v>269</v>
      </c>
      <c r="E139" s="18" t="s">
        <v>295</v>
      </c>
      <c r="F139" s="18" t="s">
        <v>296</v>
      </c>
      <c r="G139" s="18" t="s">
        <v>274</v>
      </c>
      <c r="H139" s="18" t="s">
        <v>274</v>
      </c>
      <c r="I139" s="109"/>
    </row>
    <row r="140" spans="1:9" ht="14.25">
      <c r="A140" s="4"/>
      <c r="B140" s="17"/>
      <c r="C140" s="34">
        <v>2009</v>
      </c>
      <c r="D140" s="34">
        <v>2009</v>
      </c>
      <c r="E140" s="37">
        <v>39964</v>
      </c>
      <c r="F140" s="37"/>
      <c r="G140" s="27"/>
      <c r="H140" s="27"/>
      <c r="I140" s="109" t="s">
        <v>230</v>
      </c>
    </row>
    <row r="141" spans="1:9" ht="15" thickBot="1">
      <c r="A141" s="5"/>
      <c r="B141" s="19"/>
      <c r="C141" s="35" t="s">
        <v>230</v>
      </c>
      <c r="D141" s="10" t="s">
        <v>229</v>
      </c>
      <c r="E141" s="20" t="s">
        <v>230</v>
      </c>
      <c r="F141" s="20"/>
      <c r="G141" s="28" t="s">
        <v>275</v>
      </c>
      <c r="H141" s="20" t="s">
        <v>229</v>
      </c>
      <c r="I141" s="110"/>
    </row>
    <row r="142" spans="1:9" ht="15">
      <c r="A142" s="1"/>
      <c r="B142" s="144" t="s">
        <v>134</v>
      </c>
      <c r="C142" s="119">
        <f>D142/30.126*1000</f>
        <v>1327.756754962491</v>
      </c>
      <c r="D142" s="120">
        <v>40</v>
      </c>
      <c r="E142" s="120">
        <v>0</v>
      </c>
      <c r="F142" s="126">
        <f t="shared" si="13"/>
        <v>0</v>
      </c>
      <c r="G142" s="45">
        <v>1000</v>
      </c>
      <c r="H142" s="45">
        <f t="shared" si="14"/>
        <v>30.126</v>
      </c>
      <c r="I142" s="45">
        <f t="shared" si="12"/>
        <v>-327.75675496249096</v>
      </c>
    </row>
    <row r="143" spans="1:9" ht="15">
      <c r="A143" s="1"/>
      <c r="B143" s="144" t="s">
        <v>169</v>
      </c>
      <c r="C143" s="119">
        <f aca="true" t="shared" si="15" ref="C143:C195">D143/30.126*1000</f>
        <v>722764.3895638318</v>
      </c>
      <c r="D143" s="120">
        <v>21774</v>
      </c>
      <c r="E143" s="120">
        <v>247245</v>
      </c>
      <c r="F143" s="126">
        <f t="shared" si="13"/>
        <v>34.20824317993938</v>
      </c>
      <c r="G143" s="45">
        <v>722764</v>
      </c>
      <c r="H143" s="45">
        <f t="shared" si="14"/>
        <v>21773.988264000003</v>
      </c>
      <c r="I143" s="45">
        <f t="shared" si="12"/>
        <v>-0.389563831849955</v>
      </c>
    </row>
    <row r="144" spans="1:9" ht="15">
      <c r="A144" s="1"/>
      <c r="B144" s="144" t="s">
        <v>183</v>
      </c>
      <c r="C144" s="119">
        <f t="shared" si="15"/>
        <v>0</v>
      </c>
      <c r="D144" s="120"/>
      <c r="E144" s="120"/>
      <c r="F144" s="126"/>
      <c r="G144" s="45">
        <f>C144*0.92</f>
        <v>0</v>
      </c>
      <c r="H144" s="45">
        <f t="shared" si="14"/>
        <v>0</v>
      </c>
      <c r="I144" s="45">
        <f t="shared" si="12"/>
        <v>0</v>
      </c>
    </row>
    <row r="145" spans="1:9" ht="15">
      <c r="A145" s="1"/>
      <c r="B145" s="144" t="s">
        <v>228</v>
      </c>
      <c r="C145" s="119">
        <f t="shared" si="15"/>
        <v>6638.783774812454</v>
      </c>
      <c r="D145" s="120">
        <v>200</v>
      </c>
      <c r="E145" s="120">
        <v>5057</v>
      </c>
      <c r="F145" s="126">
        <f t="shared" si="13"/>
        <v>76.173591</v>
      </c>
      <c r="G145" s="45">
        <v>6639</v>
      </c>
      <c r="H145" s="45">
        <f t="shared" si="14"/>
        <v>200.00651399999998</v>
      </c>
      <c r="I145" s="45">
        <f t="shared" si="12"/>
        <v>0.2162251875461152</v>
      </c>
    </row>
    <row r="146" spans="1:9" ht="15">
      <c r="A146" s="1"/>
      <c r="B146" s="144" t="s">
        <v>170</v>
      </c>
      <c r="C146" s="119">
        <f t="shared" si="15"/>
        <v>59217.95127132709</v>
      </c>
      <c r="D146" s="120">
        <f>SUM(D147:D150)</f>
        <v>1784</v>
      </c>
      <c r="E146" s="120">
        <f>SUM(E147:E150)</f>
        <v>42557</v>
      </c>
      <c r="F146" s="126">
        <f t="shared" si="13"/>
        <v>71.8650326233184</v>
      </c>
      <c r="G146" s="120">
        <f>SUM(G147:G150)</f>
        <v>46352</v>
      </c>
      <c r="H146" s="120">
        <f>SUM(H147:H150)</f>
        <v>1396.400352</v>
      </c>
      <c r="I146" s="45">
        <f t="shared" si="12"/>
        <v>-12865.951271327089</v>
      </c>
    </row>
    <row r="147" spans="1:9" ht="15">
      <c r="A147" s="1"/>
      <c r="B147" s="144" t="s">
        <v>239</v>
      </c>
      <c r="C147" s="119">
        <f t="shared" si="15"/>
        <v>20115.514837681738</v>
      </c>
      <c r="D147" s="120">
        <v>606</v>
      </c>
      <c r="E147" s="120">
        <v>6400</v>
      </c>
      <c r="F147" s="126">
        <f t="shared" si="13"/>
        <v>31.816237623762373</v>
      </c>
      <c r="G147" s="45">
        <v>10058</v>
      </c>
      <c r="H147" s="45">
        <f t="shared" si="14"/>
        <v>303.007308</v>
      </c>
      <c r="I147" s="45">
        <f t="shared" si="12"/>
        <v>-10057.514837681738</v>
      </c>
    </row>
    <row r="148" spans="1:9" ht="15">
      <c r="A148" s="1"/>
      <c r="B148" s="118" t="s">
        <v>191</v>
      </c>
      <c r="C148" s="119">
        <f t="shared" si="15"/>
        <v>5908.517559583084</v>
      </c>
      <c r="D148" s="120">
        <v>178</v>
      </c>
      <c r="E148" s="120">
        <v>2963</v>
      </c>
      <c r="F148" s="126">
        <f t="shared" si="13"/>
        <v>50.14794269662921</v>
      </c>
      <c r="G148" s="45">
        <v>3100</v>
      </c>
      <c r="H148" s="45">
        <f t="shared" si="14"/>
        <v>93.3906</v>
      </c>
      <c r="I148" s="45">
        <f t="shared" si="12"/>
        <v>-2808.517559583084</v>
      </c>
    </row>
    <row r="149" spans="1:9" ht="15">
      <c r="A149" s="1"/>
      <c r="B149" s="121" t="s">
        <v>135</v>
      </c>
      <c r="C149" s="119">
        <f t="shared" si="15"/>
        <v>9958.17566221868</v>
      </c>
      <c r="D149" s="120">
        <v>300</v>
      </c>
      <c r="E149" s="120">
        <v>9958</v>
      </c>
      <c r="F149" s="126">
        <f t="shared" si="13"/>
        <v>99.998236</v>
      </c>
      <c r="G149" s="45">
        <v>9958</v>
      </c>
      <c r="H149" s="45">
        <f t="shared" si="14"/>
        <v>299.994708</v>
      </c>
      <c r="I149" s="45">
        <f t="shared" si="12"/>
        <v>-0.17566221868037246</v>
      </c>
    </row>
    <row r="150" spans="1:9" ht="15">
      <c r="A150" s="1"/>
      <c r="B150" s="121" t="s">
        <v>168</v>
      </c>
      <c r="C150" s="119">
        <f t="shared" si="15"/>
        <v>23235.74321184359</v>
      </c>
      <c r="D150" s="120">
        <v>700</v>
      </c>
      <c r="E150" s="120">
        <v>23236</v>
      </c>
      <c r="F150" s="126">
        <f t="shared" si="13"/>
        <v>100.00110514285714</v>
      </c>
      <c r="G150" s="45">
        <v>23236</v>
      </c>
      <c r="H150" s="45">
        <f t="shared" si="14"/>
        <v>700.007736</v>
      </c>
      <c r="I150" s="45">
        <f t="shared" si="12"/>
        <v>0.25678815641003894</v>
      </c>
    </row>
    <row r="151" spans="1:9" ht="15">
      <c r="A151" s="1"/>
      <c r="B151" s="121" t="s">
        <v>182</v>
      </c>
      <c r="C151" s="119">
        <f t="shared" si="15"/>
        <v>3983.2702648874724</v>
      </c>
      <c r="D151" s="120">
        <v>120</v>
      </c>
      <c r="E151" s="120">
        <v>2438</v>
      </c>
      <c r="F151" s="126">
        <f t="shared" si="13"/>
        <v>61.20599</v>
      </c>
      <c r="G151" s="45">
        <v>3983</v>
      </c>
      <c r="H151" s="45">
        <f t="shared" si="14"/>
        <v>119.99185800000001</v>
      </c>
      <c r="I151" s="45">
        <f t="shared" si="12"/>
        <v>-0.27026488747242183</v>
      </c>
    </row>
    <row r="152" spans="1:9" ht="15">
      <c r="A152" s="1"/>
      <c r="B152" s="144" t="s">
        <v>136</v>
      </c>
      <c r="C152" s="119">
        <f t="shared" si="15"/>
        <v>13277.567549624908</v>
      </c>
      <c r="D152" s="120">
        <v>400</v>
      </c>
      <c r="E152" s="120">
        <v>25291</v>
      </c>
      <c r="F152" s="126">
        <f t="shared" si="13"/>
        <v>190.47916650000002</v>
      </c>
      <c r="G152" s="45">
        <v>37052</v>
      </c>
      <c r="H152" s="45">
        <f t="shared" si="14"/>
        <v>1116.228552</v>
      </c>
      <c r="I152" s="45">
        <f t="shared" si="12"/>
        <v>23774.43245037509</v>
      </c>
    </row>
    <row r="153" spans="1:9" ht="15">
      <c r="A153" s="1"/>
      <c r="B153" s="144" t="s">
        <v>137</v>
      </c>
      <c r="C153" s="119">
        <f t="shared" si="15"/>
        <v>56429.66208590586</v>
      </c>
      <c r="D153" s="120">
        <v>1700</v>
      </c>
      <c r="E153" s="120">
        <v>21676</v>
      </c>
      <c r="F153" s="126">
        <f t="shared" si="13"/>
        <v>38.41242211764706</v>
      </c>
      <c r="G153" s="45">
        <v>56430</v>
      </c>
      <c r="H153" s="45">
        <f t="shared" si="14"/>
        <v>1700.0101800000002</v>
      </c>
      <c r="I153" s="45">
        <f t="shared" si="12"/>
        <v>0.3379140941397054</v>
      </c>
    </row>
    <row r="154" spans="1:9" ht="15">
      <c r="A154" s="1"/>
      <c r="B154" s="118" t="s">
        <v>115</v>
      </c>
      <c r="C154" s="119">
        <f t="shared" si="15"/>
        <v>6638.783774812454</v>
      </c>
      <c r="D154" s="120">
        <v>200</v>
      </c>
      <c r="E154" s="120">
        <v>3525</v>
      </c>
      <c r="F154" s="126">
        <f t="shared" si="13"/>
        <v>53.097075000000004</v>
      </c>
      <c r="G154" s="45">
        <v>6639</v>
      </c>
      <c r="H154" s="45">
        <f t="shared" si="14"/>
        <v>200.00651399999998</v>
      </c>
      <c r="I154" s="45">
        <f t="shared" si="12"/>
        <v>0.2162251875461152</v>
      </c>
    </row>
    <row r="155" spans="1:9" ht="15">
      <c r="A155" s="1"/>
      <c r="B155" s="118" t="s">
        <v>138</v>
      </c>
      <c r="C155" s="119">
        <f t="shared" si="15"/>
        <v>4979.08783110934</v>
      </c>
      <c r="D155" s="120">
        <v>150</v>
      </c>
      <c r="E155" s="120">
        <v>1565</v>
      </c>
      <c r="F155" s="126">
        <f t="shared" si="13"/>
        <v>31.431460000000005</v>
      </c>
      <c r="G155" s="45">
        <v>4979</v>
      </c>
      <c r="H155" s="45">
        <f t="shared" si="14"/>
        <v>149.997354</v>
      </c>
      <c r="I155" s="45">
        <f t="shared" si="12"/>
        <v>-0.08783110934018623</v>
      </c>
    </row>
    <row r="156" spans="1:9" ht="15">
      <c r="A156" s="1"/>
      <c r="B156" s="121" t="s">
        <v>91</v>
      </c>
      <c r="C156" s="119">
        <f t="shared" si="15"/>
        <v>2655.513509924982</v>
      </c>
      <c r="D156" s="120">
        <v>80</v>
      </c>
      <c r="E156" s="120">
        <v>768</v>
      </c>
      <c r="F156" s="126">
        <f t="shared" si="13"/>
        <v>28.920959999999994</v>
      </c>
      <c r="G156" s="45">
        <v>2656</v>
      </c>
      <c r="H156" s="45">
        <f t="shared" si="14"/>
        <v>80.014656</v>
      </c>
      <c r="I156" s="45">
        <f t="shared" si="12"/>
        <v>0.4864900750180823</v>
      </c>
    </row>
    <row r="157" spans="1:9" ht="15">
      <c r="A157" s="1"/>
      <c r="B157" s="121" t="s">
        <v>126</v>
      </c>
      <c r="C157" s="119">
        <f t="shared" si="15"/>
        <v>2987.452698665604</v>
      </c>
      <c r="D157" s="120">
        <v>90</v>
      </c>
      <c r="E157" s="120">
        <v>1186</v>
      </c>
      <c r="F157" s="126">
        <f t="shared" si="13"/>
        <v>39.69937333333334</v>
      </c>
      <c r="G157" s="45">
        <v>2987</v>
      </c>
      <c r="H157" s="45">
        <f t="shared" si="14"/>
        <v>89.98636200000001</v>
      </c>
      <c r="I157" s="45">
        <f t="shared" si="12"/>
        <v>-0.4526986656042027</v>
      </c>
    </row>
    <row r="158" spans="1:9" ht="15">
      <c r="A158" s="1"/>
      <c r="B158" s="121" t="s">
        <v>143</v>
      </c>
      <c r="C158" s="119">
        <f t="shared" si="15"/>
        <v>21974.374294629222</v>
      </c>
      <c r="D158" s="120">
        <v>662</v>
      </c>
      <c r="E158" s="120">
        <v>21974</v>
      </c>
      <c r="F158" s="126">
        <f t="shared" si="13"/>
        <v>99.99829667673717</v>
      </c>
      <c r="G158" s="45">
        <v>21974</v>
      </c>
      <c r="H158" s="45">
        <f t="shared" si="14"/>
        <v>661.988724</v>
      </c>
      <c r="I158" s="45">
        <f t="shared" si="12"/>
        <v>-0.37429462922227685</v>
      </c>
    </row>
    <row r="159" spans="1:9" ht="15">
      <c r="A159" s="1"/>
      <c r="B159" s="118" t="s">
        <v>462</v>
      </c>
      <c r="C159" s="119">
        <f t="shared" si="15"/>
        <v>3319.391887406227</v>
      </c>
      <c r="D159" s="120">
        <v>100</v>
      </c>
      <c r="E159" s="120">
        <v>2908</v>
      </c>
      <c r="F159" s="126">
        <f t="shared" si="13"/>
        <v>87.606408</v>
      </c>
      <c r="G159" s="45">
        <v>3319</v>
      </c>
      <c r="H159" s="45">
        <f t="shared" si="14"/>
        <v>99.98819400000001</v>
      </c>
      <c r="I159" s="45">
        <f t="shared" si="12"/>
        <v>-0.3918874062269424</v>
      </c>
    </row>
    <row r="160" spans="1:11" ht="15">
      <c r="A160" s="1"/>
      <c r="B160" s="118" t="s">
        <v>280</v>
      </c>
      <c r="C160" s="119"/>
      <c r="D160" s="120" t="s">
        <v>105</v>
      </c>
      <c r="E160" s="120"/>
      <c r="F160" s="126"/>
      <c r="G160" s="45">
        <v>7919</v>
      </c>
      <c r="H160" s="45">
        <f t="shared" si="14"/>
        <v>238.56779400000002</v>
      </c>
      <c r="I160" s="45">
        <f t="shared" si="12"/>
        <v>7919</v>
      </c>
      <c r="K160" s="6"/>
    </row>
    <row r="161" spans="1:9" ht="15">
      <c r="A161" s="1"/>
      <c r="B161" s="118" t="s">
        <v>285</v>
      </c>
      <c r="C161" s="119"/>
      <c r="D161" s="120"/>
      <c r="E161" s="120"/>
      <c r="F161" s="126"/>
      <c r="G161" s="45">
        <v>42949</v>
      </c>
      <c r="H161" s="45">
        <f t="shared" si="14"/>
        <v>1293.881574</v>
      </c>
      <c r="I161" s="45">
        <f t="shared" si="12"/>
        <v>42949</v>
      </c>
    </row>
    <row r="162" spans="1:9" ht="15">
      <c r="A162" s="1"/>
      <c r="B162" s="118" t="s">
        <v>471</v>
      </c>
      <c r="C162" s="119"/>
      <c r="D162" s="120"/>
      <c r="E162" s="120"/>
      <c r="F162" s="126"/>
      <c r="G162" s="45">
        <v>272190</v>
      </c>
      <c r="H162" s="45">
        <f t="shared" si="14"/>
        <v>8199.99594</v>
      </c>
      <c r="I162" s="45">
        <f t="shared" si="12"/>
        <v>272190</v>
      </c>
    </row>
    <row r="163" spans="1:9" ht="15.75">
      <c r="A163" s="1"/>
      <c r="B163" s="73" t="s">
        <v>286</v>
      </c>
      <c r="C163" s="119"/>
      <c r="D163" s="120"/>
      <c r="E163" s="120"/>
      <c r="F163" s="126"/>
      <c r="G163" s="45">
        <v>1124</v>
      </c>
      <c r="H163" s="45">
        <f t="shared" si="14"/>
        <v>33.861624000000006</v>
      </c>
      <c r="I163" s="45">
        <f t="shared" si="12"/>
        <v>1124</v>
      </c>
    </row>
    <row r="164" spans="1:10" ht="15.75">
      <c r="A164" s="1"/>
      <c r="B164" s="73" t="s">
        <v>316</v>
      </c>
      <c r="C164" s="119"/>
      <c r="D164" s="120"/>
      <c r="E164" s="120"/>
      <c r="F164" s="126"/>
      <c r="G164" s="45">
        <v>23000</v>
      </c>
      <c r="H164" s="45">
        <f t="shared" si="14"/>
        <v>692.898</v>
      </c>
      <c r="I164" s="45">
        <f t="shared" si="12"/>
        <v>23000</v>
      </c>
      <c r="J164" s="25"/>
    </row>
    <row r="165" spans="1:9" ht="15.75">
      <c r="A165" s="1"/>
      <c r="B165" s="73"/>
      <c r="C165" s="119"/>
      <c r="D165" s="120"/>
      <c r="E165" s="120"/>
      <c r="F165" s="126"/>
      <c r="G165" s="45"/>
      <c r="H165" s="45"/>
      <c r="I165" s="45">
        <f t="shared" si="12"/>
        <v>0</v>
      </c>
    </row>
    <row r="166" spans="1:9" ht="15.75">
      <c r="A166" s="1"/>
      <c r="B166" s="73"/>
      <c r="C166" s="119"/>
      <c r="D166" s="120"/>
      <c r="E166" s="120"/>
      <c r="F166" s="126"/>
      <c r="G166" s="45"/>
      <c r="H166" s="45"/>
      <c r="I166" s="45">
        <f t="shared" si="12"/>
        <v>0</v>
      </c>
    </row>
    <row r="167" spans="1:9" ht="15">
      <c r="A167" s="1">
        <v>640</v>
      </c>
      <c r="B167" s="145" t="s">
        <v>139</v>
      </c>
      <c r="C167" s="146">
        <f>SUM(C169:C180,C181:C188)</f>
        <v>973212.5074686318</v>
      </c>
      <c r="D167" s="146">
        <f>SUM(D169:D180,D181:D188)</f>
        <v>29319</v>
      </c>
      <c r="E167" s="146">
        <f>SUM(E169:E180,E181:E188)</f>
        <v>368204</v>
      </c>
      <c r="F167" s="133">
        <f t="shared" si="13"/>
        <v>37.83387463419625</v>
      </c>
      <c r="G167" s="116">
        <f>SUM(G169:G188)</f>
        <v>1165294</v>
      </c>
      <c r="H167" s="116">
        <f>SUM(H169:H188)</f>
        <v>35105.647044</v>
      </c>
      <c r="I167" s="116">
        <f>SUM(I169:I188)</f>
        <v>192081.4925313683</v>
      </c>
    </row>
    <row r="168" spans="1:9" ht="15">
      <c r="A168" s="1"/>
      <c r="B168" s="121" t="s">
        <v>27</v>
      </c>
      <c r="C168" s="119">
        <f t="shared" si="15"/>
        <v>0</v>
      </c>
      <c r="D168" s="120"/>
      <c r="E168" s="120"/>
      <c r="F168" s="126"/>
      <c r="G168" s="45">
        <f>C168*0.92</f>
        <v>0</v>
      </c>
      <c r="H168" s="45">
        <f aca="true" t="shared" si="16" ref="H168:H195">G168*30.126/1000</f>
        <v>0</v>
      </c>
      <c r="I168" s="45">
        <f t="shared" si="12"/>
        <v>0</v>
      </c>
    </row>
    <row r="169" spans="1:9" ht="15">
      <c r="A169" s="1"/>
      <c r="B169" s="121" t="s">
        <v>140</v>
      </c>
      <c r="C169" s="119">
        <f t="shared" si="15"/>
        <v>6638.783774812454</v>
      </c>
      <c r="D169" s="120">
        <v>200</v>
      </c>
      <c r="E169" s="120">
        <v>6317</v>
      </c>
      <c r="F169" s="126">
        <f t="shared" si="13"/>
        <v>95.15297100000001</v>
      </c>
      <c r="G169" s="45">
        <v>6639</v>
      </c>
      <c r="H169" s="45">
        <f t="shared" si="16"/>
        <v>200.00651399999998</v>
      </c>
      <c r="I169" s="45">
        <f t="shared" si="12"/>
        <v>0.2162251875461152</v>
      </c>
    </row>
    <row r="170" spans="1:9" ht="15">
      <c r="A170" s="1"/>
      <c r="B170" s="121" t="s">
        <v>141</v>
      </c>
      <c r="C170" s="119">
        <f t="shared" si="15"/>
        <v>663.8783774812455</v>
      </c>
      <c r="D170" s="120">
        <v>20</v>
      </c>
      <c r="E170" s="120">
        <v>116</v>
      </c>
      <c r="F170" s="126">
        <f t="shared" si="13"/>
        <v>17.47308</v>
      </c>
      <c r="G170" s="45">
        <v>664</v>
      </c>
      <c r="H170" s="45">
        <f t="shared" si="16"/>
        <v>20.003664</v>
      </c>
      <c r="I170" s="45">
        <f t="shared" si="12"/>
        <v>0.12162251875452057</v>
      </c>
    </row>
    <row r="171" spans="1:11" ht="15">
      <c r="A171" s="1"/>
      <c r="B171" s="121" t="s">
        <v>244</v>
      </c>
      <c r="C171" s="119">
        <f t="shared" si="15"/>
        <v>100511.18635066056</v>
      </c>
      <c r="D171" s="120">
        <v>3028</v>
      </c>
      <c r="E171" s="120">
        <v>19519</v>
      </c>
      <c r="F171" s="126">
        <f t="shared" si="13"/>
        <v>19.419728996036987</v>
      </c>
      <c r="G171" s="45">
        <v>100511</v>
      </c>
      <c r="H171" s="45">
        <f t="shared" si="16"/>
        <v>3027.994386</v>
      </c>
      <c r="I171" s="114">
        <f t="shared" si="12"/>
        <v>-0.18635066055867355</v>
      </c>
      <c r="K171" s="25"/>
    </row>
    <row r="172" spans="1:9" ht="15">
      <c r="A172" s="1"/>
      <c r="B172" s="121" t="s">
        <v>301</v>
      </c>
      <c r="C172" s="119"/>
      <c r="D172" s="120"/>
      <c r="E172" s="120"/>
      <c r="F172" s="126"/>
      <c r="G172" s="45">
        <v>66400</v>
      </c>
      <c r="H172" s="45">
        <f t="shared" si="16"/>
        <v>2000.3664</v>
      </c>
      <c r="I172" s="45">
        <f t="shared" si="12"/>
        <v>66400</v>
      </c>
    </row>
    <row r="173" spans="1:9" ht="15">
      <c r="A173" s="1"/>
      <c r="B173" s="121" t="s">
        <v>315</v>
      </c>
      <c r="C173" s="119">
        <f>D173/30.126*1000</f>
        <v>24895.439155546705</v>
      </c>
      <c r="D173" s="120">
        <v>750</v>
      </c>
      <c r="E173" s="120">
        <v>5532</v>
      </c>
      <c r="F173" s="126">
        <f>E173/C173*100</f>
        <v>22.2209376</v>
      </c>
      <c r="G173" s="45">
        <v>31530</v>
      </c>
      <c r="H173" s="45">
        <f t="shared" si="16"/>
        <v>949.87278</v>
      </c>
      <c r="I173" s="45">
        <f t="shared" si="12"/>
        <v>6634.560844453295</v>
      </c>
    </row>
    <row r="174" spans="1:9" ht="15">
      <c r="A174" s="1"/>
      <c r="B174" s="121" t="s">
        <v>192</v>
      </c>
      <c r="C174" s="119">
        <f t="shared" si="15"/>
        <v>663.8783774812455</v>
      </c>
      <c r="D174" s="120">
        <v>20</v>
      </c>
      <c r="E174" s="120">
        <v>0</v>
      </c>
      <c r="F174" s="126">
        <f t="shared" si="13"/>
        <v>0</v>
      </c>
      <c r="G174" s="45">
        <v>664</v>
      </c>
      <c r="H174" s="45">
        <f t="shared" si="16"/>
        <v>20.003664</v>
      </c>
      <c r="I174" s="114">
        <f t="shared" si="12"/>
        <v>0.12162251875452057</v>
      </c>
    </row>
    <row r="175" spans="1:9" ht="15">
      <c r="A175" s="1"/>
      <c r="B175" s="121" t="s">
        <v>226</v>
      </c>
      <c r="C175" s="119">
        <f t="shared" si="15"/>
        <v>2323.5743211843587</v>
      </c>
      <c r="D175" s="120">
        <v>70</v>
      </c>
      <c r="E175" s="120">
        <v>0</v>
      </c>
      <c r="F175" s="126">
        <f t="shared" si="13"/>
        <v>0</v>
      </c>
      <c r="G175" s="45">
        <v>2324</v>
      </c>
      <c r="H175" s="45">
        <f t="shared" si="16"/>
        <v>70.01282400000001</v>
      </c>
      <c r="I175" s="114">
        <f t="shared" si="12"/>
        <v>0.42567881564127674</v>
      </c>
    </row>
    <row r="176" spans="1:9" ht="15">
      <c r="A176" s="1"/>
      <c r="B176" s="121" t="s">
        <v>142</v>
      </c>
      <c r="C176" s="119">
        <f t="shared" si="15"/>
        <v>43484.033725021574</v>
      </c>
      <c r="D176" s="120">
        <v>1310</v>
      </c>
      <c r="E176" s="120">
        <v>17437</v>
      </c>
      <c r="F176" s="126">
        <f t="shared" si="13"/>
        <v>40.09977572519084</v>
      </c>
      <c r="G176" s="45">
        <v>43484</v>
      </c>
      <c r="H176" s="45">
        <f t="shared" si="16"/>
        <v>1309.9989839999998</v>
      </c>
      <c r="I176" s="114">
        <f t="shared" si="12"/>
        <v>-0.033725021574355196</v>
      </c>
    </row>
    <row r="177" spans="1:9" ht="15">
      <c r="A177" s="1"/>
      <c r="B177" s="121" t="s">
        <v>207</v>
      </c>
      <c r="C177" s="119">
        <f t="shared" si="15"/>
        <v>2489.54391555467</v>
      </c>
      <c r="D177" s="120">
        <v>75</v>
      </c>
      <c r="E177" s="120">
        <v>986</v>
      </c>
      <c r="F177" s="126">
        <f t="shared" si="13"/>
        <v>39.605648</v>
      </c>
      <c r="G177" s="45">
        <v>2490</v>
      </c>
      <c r="H177" s="45">
        <f t="shared" si="16"/>
        <v>75.01374</v>
      </c>
      <c r="I177" s="114">
        <f t="shared" si="12"/>
        <v>0.4560844453299069</v>
      </c>
    </row>
    <row r="178" spans="1:10" ht="15">
      <c r="A178" s="1"/>
      <c r="B178" s="121" t="s">
        <v>144</v>
      </c>
      <c r="C178" s="119">
        <f t="shared" si="15"/>
        <v>114950.54106087764</v>
      </c>
      <c r="D178" s="120">
        <v>3463</v>
      </c>
      <c r="E178" s="120">
        <v>48085</v>
      </c>
      <c r="F178" s="126">
        <f t="shared" si="13"/>
        <v>41.83103407450188</v>
      </c>
      <c r="G178" s="45">
        <v>135154</v>
      </c>
      <c r="H178" s="45">
        <f t="shared" si="16"/>
        <v>4071.6494040000002</v>
      </c>
      <c r="I178" s="114">
        <f t="shared" si="12"/>
        <v>20203.458939122356</v>
      </c>
      <c r="J178" s="159"/>
    </row>
    <row r="179" spans="1:9" ht="15">
      <c r="A179" s="1"/>
      <c r="B179" s="121" t="s">
        <v>145</v>
      </c>
      <c r="C179" s="119">
        <f t="shared" si="15"/>
        <v>23235.74321184359</v>
      </c>
      <c r="D179" s="120">
        <v>700</v>
      </c>
      <c r="E179" s="120">
        <v>15920</v>
      </c>
      <c r="F179" s="126">
        <f t="shared" si="13"/>
        <v>68.51513142857144</v>
      </c>
      <c r="G179" s="45">
        <v>23236</v>
      </c>
      <c r="H179" s="45">
        <f t="shared" si="16"/>
        <v>700.007736</v>
      </c>
      <c r="I179" s="114">
        <f t="shared" si="12"/>
        <v>0.25678815641003894</v>
      </c>
    </row>
    <row r="180" spans="1:10" ht="15">
      <c r="A180" s="1"/>
      <c r="B180" s="121" t="s">
        <v>146</v>
      </c>
      <c r="C180" s="119">
        <f t="shared" si="15"/>
        <v>331939.18874062266</v>
      </c>
      <c r="D180" s="120">
        <v>10000</v>
      </c>
      <c r="E180" s="120">
        <v>125727</v>
      </c>
      <c r="F180" s="126">
        <f t="shared" si="13"/>
        <v>37.876516020000004</v>
      </c>
      <c r="G180" s="45">
        <v>424070</v>
      </c>
      <c r="H180" s="45">
        <f t="shared" si="16"/>
        <v>12775.53282</v>
      </c>
      <c r="I180" s="114">
        <f t="shared" si="12"/>
        <v>92130.81125937734</v>
      </c>
      <c r="J180" s="25"/>
    </row>
    <row r="181" spans="1:9" ht="15">
      <c r="A181" s="1"/>
      <c r="B181" s="121" t="s">
        <v>147</v>
      </c>
      <c r="C181" s="119">
        <f t="shared" si="15"/>
        <v>3983.2702648874724</v>
      </c>
      <c r="D181" s="120">
        <v>120</v>
      </c>
      <c r="E181" s="120">
        <v>3373</v>
      </c>
      <c r="F181" s="126">
        <f t="shared" si="13"/>
        <v>84.679165</v>
      </c>
      <c r="G181" s="45">
        <v>5583</v>
      </c>
      <c r="H181" s="45">
        <f t="shared" si="16"/>
        <v>168.19345800000002</v>
      </c>
      <c r="I181" s="114">
        <f t="shared" si="12"/>
        <v>1599.7297351125276</v>
      </c>
    </row>
    <row r="182" spans="1:9" ht="15">
      <c r="A182" s="1"/>
      <c r="B182" s="121" t="s">
        <v>246</v>
      </c>
      <c r="C182" s="119">
        <f t="shared" si="15"/>
        <v>6638.783774812454</v>
      </c>
      <c r="D182" s="120">
        <v>200</v>
      </c>
      <c r="E182" s="120"/>
      <c r="F182" s="126">
        <f t="shared" si="13"/>
        <v>0</v>
      </c>
      <c r="G182" s="45">
        <v>9939</v>
      </c>
      <c r="H182" s="45">
        <f t="shared" si="16"/>
        <v>299.42231400000003</v>
      </c>
      <c r="I182" s="45">
        <f t="shared" si="12"/>
        <v>3300.216225187546</v>
      </c>
    </row>
    <row r="183" spans="1:9" ht="15">
      <c r="A183" s="1"/>
      <c r="B183" s="147" t="s">
        <v>148</v>
      </c>
      <c r="C183" s="119">
        <f t="shared" si="15"/>
        <v>66.38783774812454</v>
      </c>
      <c r="D183" s="120">
        <v>2</v>
      </c>
      <c r="E183" s="120"/>
      <c r="F183" s="126">
        <f t="shared" si="13"/>
        <v>0</v>
      </c>
      <c r="G183" s="45">
        <v>66</v>
      </c>
      <c r="H183" s="45">
        <f t="shared" si="16"/>
        <v>1.988316</v>
      </c>
      <c r="I183" s="45">
        <f t="shared" si="12"/>
        <v>-0.3878377481245394</v>
      </c>
    </row>
    <row r="184" spans="1:9" ht="15">
      <c r="A184" s="1"/>
      <c r="B184" s="147" t="s">
        <v>149</v>
      </c>
      <c r="C184" s="119">
        <f t="shared" si="15"/>
        <v>52645.55533426276</v>
      </c>
      <c r="D184" s="120">
        <v>1586</v>
      </c>
      <c r="E184" s="120">
        <v>20500</v>
      </c>
      <c r="F184" s="126">
        <f t="shared" si="13"/>
        <v>38.93965952080706</v>
      </c>
      <c r="G184" s="114">
        <v>61011</v>
      </c>
      <c r="H184" s="45">
        <f t="shared" si="16"/>
        <v>1838.0173860000002</v>
      </c>
      <c r="I184" s="45">
        <f t="shared" si="12"/>
        <v>8365.44466573724</v>
      </c>
    </row>
    <row r="185" spans="1:9" ht="15">
      <c r="A185" s="1"/>
      <c r="B185" s="118" t="s">
        <v>98</v>
      </c>
      <c r="C185" s="119">
        <f t="shared" si="15"/>
        <v>19916.35132443736</v>
      </c>
      <c r="D185" s="120">
        <v>600</v>
      </c>
      <c r="E185" s="120">
        <v>1016</v>
      </c>
      <c r="F185" s="126">
        <f t="shared" si="13"/>
        <v>5.101336000000001</v>
      </c>
      <c r="G185" s="45">
        <v>25932</v>
      </c>
      <c r="H185" s="45">
        <f t="shared" si="16"/>
        <v>781.227432</v>
      </c>
      <c r="I185" s="45">
        <f t="shared" si="12"/>
        <v>6015.648675562639</v>
      </c>
    </row>
    <row r="186" spans="1:9" ht="15">
      <c r="A186" s="1"/>
      <c r="B186" s="118" t="s">
        <v>186</v>
      </c>
      <c r="C186" s="119">
        <f t="shared" si="15"/>
        <v>107050.38836885082</v>
      </c>
      <c r="D186" s="120">
        <v>3225</v>
      </c>
      <c r="E186" s="120">
        <v>33195</v>
      </c>
      <c r="F186" s="126">
        <f t="shared" si="13"/>
        <v>31.008761860465118</v>
      </c>
      <c r="G186" s="45">
        <v>89418</v>
      </c>
      <c r="H186" s="45">
        <f t="shared" si="16"/>
        <v>2693.806668</v>
      </c>
      <c r="I186" s="45">
        <f t="shared" si="12"/>
        <v>-17632.38836885082</v>
      </c>
    </row>
    <row r="187" spans="1:9" ht="15">
      <c r="A187" s="1"/>
      <c r="B187" s="118" t="s">
        <v>189</v>
      </c>
      <c r="C187" s="119">
        <f t="shared" si="15"/>
        <v>116178.71605921794</v>
      </c>
      <c r="D187" s="120">
        <v>3500</v>
      </c>
      <c r="E187" s="120">
        <v>57238</v>
      </c>
      <c r="F187" s="126">
        <f t="shared" si="13"/>
        <v>49.26719965714286</v>
      </c>
      <c r="G187" s="45">
        <v>116179</v>
      </c>
      <c r="H187" s="45">
        <f t="shared" si="16"/>
        <v>3500.008554</v>
      </c>
      <c r="I187" s="45">
        <f t="shared" si="12"/>
        <v>0.28394078205747064</v>
      </c>
    </row>
    <row r="188" spans="1:9" ht="15">
      <c r="A188" s="1"/>
      <c r="B188" s="118" t="s">
        <v>150</v>
      </c>
      <c r="C188" s="119">
        <f t="shared" si="15"/>
        <v>14937.263493328022</v>
      </c>
      <c r="D188" s="120">
        <v>450</v>
      </c>
      <c r="E188" s="120">
        <v>13243</v>
      </c>
      <c r="F188" s="126">
        <f t="shared" si="13"/>
        <v>88.65747066666667</v>
      </c>
      <c r="G188" s="45">
        <v>20000</v>
      </c>
      <c r="H188" s="45">
        <f t="shared" si="16"/>
        <v>602.52</v>
      </c>
      <c r="I188" s="45">
        <f t="shared" si="12"/>
        <v>5062.736506671978</v>
      </c>
    </row>
    <row r="189" spans="1:9" ht="15">
      <c r="A189" s="1">
        <v>650</v>
      </c>
      <c r="B189" s="148" t="s">
        <v>151</v>
      </c>
      <c r="C189" s="149">
        <f>SUM(C191:C195)</f>
        <v>156177.388302463</v>
      </c>
      <c r="D189" s="149">
        <f>SUM(D191:D195)</f>
        <v>4705</v>
      </c>
      <c r="E189" s="149">
        <f>SUM(E191:E195)</f>
        <v>25802</v>
      </c>
      <c r="F189" s="123">
        <f t="shared" si="13"/>
        <v>16.520957534537725</v>
      </c>
      <c r="G189" s="149">
        <f>SUM(G191:G195)</f>
        <v>156177</v>
      </c>
      <c r="H189" s="150">
        <f t="shared" si="16"/>
        <v>4704.988302</v>
      </c>
      <c r="I189" s="124">
        <f t="shared" si="12"/>
        <v>-0.3883024629903957</v>
      </c>
    </row>
    <row r="190" spans="1:9" ht="15">
      <c r="A190" s="1"/>
      <c r="B190" s="121" t="s">
        <v>4</v>
      </c>
      <c r="C190" s="119">
        <f t="shared" si="15"/>
        <v>0</v>
      </c>
      <c r="D190" s="120"/>
      <c r="E190" s="120"/>
      <c r="F190" s="126"/>
      <c r="G190" s="1"/>
      <c r="H190" s="45">
        <f t="shared" si="16"/>
        <v>0</v>
      </c>
      <c r="I190" s="45">
        <f t="shared" si="12"/>
        <v>0</v>
      </c>
    </row>
    <row r="191" spans="1:9" ht="15">
      <c r="A191" s="1"/>
      <c r="B191" s="121" t="s">
        <v>164</v>
      </c>
      <c r="C191" s="119">
        <f t="shared" si="15"/>
        <v>5377.414857598088</v>
      </c>
      <c r="D191" s="120">
        <v>162</v>
      </c>
      <c r="E191" s="120">
        <v>1103</v>
      </c>
      <c r="F191" s="126">
        <f t="shared" si="13"/>
        <v>20.511714814814816</v>
      </c>
      <c r="G191" s="1">
        <v>5377</v>
      </c>
      <c r="H191" s="45">
        <f t="shared" si="16"/>
        <v>161.987502</v>
      </c>
      <c r="I191" s="45">
        <f t="shared" si="12"/>
        <v>-0.4148575980880196</v>
      </c>
    </row>
    <row r="192" spans="1:9" ht="15">
      <c r="A192" s="1"/>
      <c r="B192" s="121" t="s">
        <v>165</v>
      </c>
      <c r="C192" s="119">
        <f t="shared" si="15"/>
        <v>3319.391887406227</v>
      </c>
      <c r="D192" s="120">
        <v>100</v>
      </c>
      <c r="E192" s="120">
        <v>1392</v>
      </c>
      <c r="F192" s="126">
        <f t="shared" si="13"/>
        <v>41.93539200000001</v>
      </c>
      <c r="G192" s="1">
        <v>3319</v>
      </c>
      <c r="H192" s="45">
        <f t="shared" si="16"/>
        <v>99.98819400000001</v>
      </c>
      <c r="I192" s="45">
        <f t="shared" si="12"/>
        <v>-0.3918874062269424</v>
      </c>
    </row>
    <row r="193" spans="1:9" ht="15">
      <c r="A193" s="1"/>
      <c r="B193" s="121" t="s">
        <v>166</v>
      </c>
      <c r="C193" s="119">
        <f t="shared" si="15"/>
        <v>94602.66879107748</v>
      </c>
      <c r="D193" s="120">
        <v>2850</v>
      </c>
      <c r="E193" s="120">
        <v>19756</v>
      </c>
      <c r="F193" s="126">
        <f t="shared" si="13"/>
        <v>20.883131789473683</v>
      </c>
      <c r="G193" s="1">
        <v>94603</v>
      </c>
      <c r="H193" s="45">
        <f t="shared" si="16"/>
        <v>2850.009978</v>
      </c>
      <c r="I193" s="45">
        <f t="shared" si="12"/>
        <v>0.3312089225219097</v>
      </c>
    </row>
    <row r="194" spans="1:9" ht="15">
      <c r="A194" s="1"/>
      <c r="B194" s="121" t="s">
        <v>167</v>
      </c>
      <c r="C194" s="119">
        <f t="shared" si="15"/>
        <v>33193.91887406227</v>
      </c>
      <c r="D194" s="120">
        <v>1000</v>
      </c>
      <c r="E194" s="120">
        <v>1271</v>
      </c>
      <c r="F194" s="126">
        <f t="shared" si="13"/>
        <v>3.8290146000000003</v>
      </c>
      <c r="G194" s="1">
        <v>33194</v>
      </c>
      <c r="H194" s="45">
        <f t="shared" si="16"/>
        <v>1000.002444</v>
      </c>
      <c r="I194" s="45">
        <f t="shared" si="12"/>
        <v>0.08112593772966648</v>
      </c>
    </row>
    <row r="195" spans="1:9" ht="15.75" thickBot="1">
      <c r="A195" s="174"/>
      <c r="B195" s="175" t="s">
        <v>162</v>
      </c>
      <c r="C195" s="176">
        <f t="shared" si="15"/>
        <v>19683.993892318926</v>
      </c>
      <c r="D195" s="177">
        <v>593</v>
      </c>
      <c r="E195" s="177">
        <v>2280</v>
      </c>
      <c r="F195" s="178">
        <f t="shared" si="13"/>
        <v>11.583015177065768</v>
      </c>
      <c r="G195" s="174">
        <v>19684</v>
      </c>
      <c r="H195" s="179">
        <f t="shared" si="16"/>
        <v>593.000184</v>
      </c>
      <c r="I195" s="179">
        <f t="shared" si="12"/>
        <v>0.006107681074354332</v>
      </c>
    </row>
    <row r="196" spans="1:9" ht="14.25">
      <c r="A196" s="3"/>
      <c r="B196" s="15"/>
      <c r="C196" s="16" t="s">
        <v>268</v>
      </c>
      <c r="D196" s="16" t="s">
        <v>268</v>
      </c>
      <c r="E196" s="16" t="s">
        <v>294</v>
      </c>
      <c r="F196" s="16"/>
      <c r="G196" s="26" t="s">
        <v>273</v>
      </c>
      <c r="H196" s="26" t="s">
        <v>273</v>
      </c>
      <c r="I196" s="16" t="s">
        <v>314</v>
      </c>
    </row>
    <row r="197" spans="1:9" ht="14.25">
      <c r="A197" s="4"/>
      <c r="B197" s="17" t="s">
        <v>2</v>
      </c>
      <c r="C197" s="18" t="s">
        <v>269</v>
      </c>
      <c r="D197" s="18" t="s">
        <v>269</v>
      </c>
      <c r="E197" s="18" t="s">
        <v>295</v>
      </c>
      <c r="F197" s="18" t="s">
        <v>296</v>
      </c>
      <c r="G197" s="18" t="s">
        <v>274</v>
      </c>
      <c r="H197" s="18" t="s">
        <v>274</v>
      </c>
      <c r="I197" s="109"/>
    </row>
    <row r="198" spans="1:9" ht="14.25">
      <c r="A198" s="4"/>
      <c r="B198" s="17"/>
      <c r="C198" s="34">
        <v>2009</v>
      </c>
      <c r="D198" s="34">
        <v>2009</v>
      </c>
      <c r="E198" s="37">
        <v>39964</v>
      </c>
      <c r="F198" s="37"/>
      <c r="G198" s="27"/>
      <c r="H198" s="27"/>
      <c r="I198" s="109" t="s">
        <v>230</v>
      </c>
    </row>
    <row r="199" spans="1:9" ht="15" thickBot="1">
      <c r="A199" s="5"/>
      <c r="B199" s="19"/>
      <c r="C199" s="35" t="s">
        <v>230</v>
      </c>
      <c r="D199" s="10" t="s">
        <v>229</v>
      </c>
      <c r="E199" s="20" t="s">
        <v>230</v>
      </c>
      <c r="F199" s="20"/>
      <c r="G199" s="28" t="s">
        <v>275</v>
      </c>
      <c r="H199" s="20" t="s">
        <v>229</v>
      </c>
      <c r="I199" s="110"/>
    </row>
    <row r="200" spans="1:13" ht="15">
      <c r="A200" s="1"/>
      <c r="B200" s="127" t="s">
        <v>152</v>
      </c>
      <c r="C200" s="151">
        <f>SUM(C201:C241)</f>
        <v>13405862.046073161</v>
      </c>
      <c r="D200" s="151">
        <f>SUM(D201:D241)</f>
        <v>403865</v>
      </c>
      <c r="E200" s="151">
        <f>SUM(E201:E241)</f>
        <v>1980228</v>
      </c>
      <c r="F200" s="152">
        <f>E200/C200*100</f>
        <v>14.771358926373908</v>
      </c>
      <c r="G200" s="151">
        <f>SUM(G201:G239)</f>
        <v>15407855</v>
      </c>
      <c r="H200" s="151">
        <f>SUM(H201:H239)</f>
        <v>464177.03973</v>
      </c>
      <c r="I200" s="151">
        <f>SUM(I201:I239)</f>
        <v>2001992.9539268422</v>
      </c>
      <c r="K200" s="25"/>
      <c r="L200" s="6"/>
      <c r="M200" s="25"/>
    </row>
    <row r="201" spans="1:9" ht="15">
      <c r="A201" s="1"/>
      <c r="B201" s="125" t="s">
        <v>253</v>
      </c>
      <c r="C201" s="119">
        <f>D201/30.126*1000</f>
        <v>15335.59051981677</v>
      </c>
      <c r="D201" s="120">
        <v>462</v>
      </c>
      <c r="E201" s="120">
        <v>15336</v>
      </c>
      <c r="F201" s="126">
        <f aca="true" t="shared" si="17" ref="F201:F227">E201/C201*100</f>
        <v>100.00267012987014</v>
      </c>
      <c r="G201" s="1">
        <v>15336</v>
      </c>
      <c r="H201" s="45">
        <f aca="true" t="shared" si="18" ref="H201:H258">G201*30.126/1000</f>
        <v>462.012336</v>
      </c>
      <c r="I201" s="45">
        <f aca="true" t="shared" si="19" ref="I201:I258">G201-C201</f>
        <v>0.40948018323069846</v>
      </c>
    </row>
    <row r="202" spans="1:9" ht="15">
      <c r="A202" s="1"/>
      <c r="B202" s="104" t="s">
        <v>153</v>
      </c>
      <c r="C202" s="119">
        <f aca="true" t="shared" si="20" ref="C202:C257">D202/30.126*1000</f>
        <v>29874.526986656045</v>
      </c>
      <c r="D202" s="120">
        <v>900</v>
      </c>
      <c r="E202" s="120">
        <v>10412</v>
      </c>
      <c r="F202" s="126">
        <f t="shared" si="17"/>
        <v>34.85243466666667</v>
      </c>
      <c r="G202" s="1">
        <v>29875</v>
      </c>
      <c r="H202" s="45">
        <f t="shared" si="18"/>
        <v>900.01425</v>
      </c>
      <c r="I202" s="45">
        <f t="shared" si="19"/>
        <v>0.47301334395524464</v>
      </c>
    </row>
    <row r="203" spans="1:9" ht="15">
      <c r="A203" s="1"/>
      <c r="B203" s="104" t="s">
        <v>215</v>
      </c>
      <c r="C203" s="119">
        <f t="shared" si="20"/>
        <v>3319.391887406227</v>
      </c>
      <c r="D203" s="120">
        <v>100</v>
      </c>
      <c r="E203" s="120">
        <v>6970</v>
      </c>
      <c r="F203" s="126">
        <f t="shared" si="17"/>
        <v>209.97822</v>
      </c>
      <c r="G203" s="1">
        <v>6970</v>
      </c>
      <c r="H203" s="45">
        <f t="shared" si="18"/>
        <v>209.97822</v>
      </c>
      <c r="I203" s="45">
        <f t="shared" si="19"/>
        <v>3650.608112593773</v>
      </c>
    </row>
    <row r="204" spans="1:9" ht="15">
      <c r="A204" s="1"/>
      <c r="B204" s="104" t="s">
        <v>297</v>
      </c>
      <c r="C204" s="119">
        <f t="shared" si="20"/>
        <v>39832.70264887472</v>
      </c>
      <c r="D204" s="120">
        <v>1200</v>
      </c>
      <c r="E204" s="120">
        <v>35017</v>
      </c>
      <c r="F204" s="126">
        <f t="shared" si="17"/>
        <v>87.91017850000001</v>
      </c>
      <c r="G204" s="1">
        <v>39833</v>
      </c>
      <c r="H204" s="45">
        <f t="shared" si="18"/>
        <v>1200.0089580000001</v>
      </c>
      <c r="I204" s="45">
        <f t="shared" si="19"/>
        <v>0.29735112527851015</v>
      </c>
    </row>
    <row r="205" spans="1:9" ht="15">
      <c r="A205" s="1"/>
      <c r="B205" s="104" t="s">
        <v>270</v>
      </c>
      <c r="C205" s="119"/>
      <c r="D205" s="120"/>
      <c r="E205" s="120">
        <v>3153</v>
      </c>
      <c r="F205" s="126"/>
      <c r="G205" s="1">
        <v>3320</v>
      </c>
      <c r="H205" s="45">
        <f t="shared" si="18"/>
        <v>100.01832</v>
      </c>
      <c r="I205" s="45">
        <f t="shared" si="19"/>
        <v>3320</v>
      </c>
    </row>
    <row r="206" spans="1:9" ht="15">
      <c r="A206" s="1"/>
      <c r="B206" s="104" t="s">
        <v>154</v>
      </c>
      <c r="C206" s="119">
        <f t="shared" si="20"/>
        <v>43152.09453628095</v>
      </c>
      <c r="D206" s="120">
        <v>1300</v>
      </c>
      <c r="E206" s="120">
        <v>77375</v>
      </c>
      <c r="F206" s="126">
        <f t="shared" si="17"/>
        <v>179.30763461538464</v>
      </c>
      <c r="G206" s="1">
        <v>107488</v>
      </c>
      <c r="H206" s="45">
        <f t="shared" si="18"/>
        <v>3238.1834880000006</v>
      </c>
      <c r="I206" s="45">
        <f t="shared" si="19"/>
        <v>64335.90546371905</v>
      </c>
    </row>
    <row r="207" spans="1:9" ht="15">
      <c r="A207" s="1"/>
      <c r="B207" s="104" t="s">
        <v>202</v>
      </c>
      <c r="C207" s="119">
        <f t="shared" si="20"/>
        <v>1274679.678682865</v>
      </c>
      <c r="D207" s="120">
        <v>38401</v>
      </c>
      <c r="E207" s="120">
        <v>552269</v>
      </c>
      <c r="F207" s="126">
        <f t="shared" si="17"/>
        <v>43.32610060675504</v>
      </c>
      <c r="G207" s="1">
        <v>1274680</v>
      </c>
      <c r="H207" s="45">
        <f t="shared" si="18"/>
        <v>38401.00968</v>
      </c>
      <c r="I207" s="45">
        <f t="shared" si="19"/>
        <v>0.32131713489070535</v>
      </c>
    </row>
    <row r="208" spans="1:9" ht="15">
      <c r="A208" s="1"/>
      <c r="B208" s="104" t="s">
        <v>203</v>
      </c>
      <c r="C208" s="119">
        <f t="shared" si="20"/>
        <v>699561.8402708623</v>
      </c>
      <c r="D208" s="120">
        <v>21075</v>
      </c>
      <c r="E208" s="120" t="s">
        <v>293</v>
      </c>
      <c r="F208" s="126"/>
      <c r="G208" s="45">
        <v>699562</v>
      </c>
      <c r="H208" s="45">
        <f t="shared" si="18"/>
        <v>21075.004812000003</v>
      </c>
      <c r="I208" s="45">
        <f t="shared" si="19"/>
        <v>0.15972913766745478</v>
      </c>
    </row>
    <row r="209" spans="1:9" ht="15">
      <c r="A209" s="1"/>
      <c r="B209" s="104" t="s">
        <v>204</v>
      </c>
      <c r="C209" s="119">
        <f t="shared" si="20"/>
        <v>44280.68777799907</v>
      </c>
      <c r="D209" s="120">
        <v>1334</v>
      </c>
      <c r="E209" s="120">
        <v>3485</v>
      </c>
      <c r="F209" s="126">
        <f t="shared" si="17"/>
        <v>7.8702481259370325</v>
      </c>
      <c r="G209" s="1">
        <v>44281</v>
      </c>
      <c r="H209" s="45">
        <f t="shared" si="18"/>
        <v>1334.009406</v>
      </c>
      <c r="I209" s="45">
        <f t="shared" si="19"/>
        <v>0.3122220009317971</v>
      </c>
    </row>
    <row r="210" spans="1:11" ht="15">
      <c r="A210" s="1"/>
      <c r="B210" s="104" t="s">
        <v>203</v>
      </c>
      <c r="C210" s="119">
        <f t="shared" si="20"/>
        <v>12945.628360884286</v>
      </c>
      <c r="D210" s="120">
        <v>390</v>
      </c>
      <c r="E210" s="120"/>
      <c r="F210" s="126">
        <f t="shared" si="17"/>
        <v>0</v>
      </c>
      <c r="G210" s="45">
        <v>12946</v>
      </c>
      <c r="H210" s="45">
        <f t="shared" si="18"/>
        <v>390.011196</v>
      </c>
      <c r="I210" s="45">
        <f t="shared" si="19"/>
        <v>0.3716391157140606</v>
      </c>
      <c r="K210" s="6"/>
    </row>
    <row r="211" spans="1:9" ht="15">
      <c r="A211" s="1"/>
      <c r="B211" s="104" t="s">
        <v>205</v>
      </c>
      <c r="C211" s="119">
        <f t="shared" si="20"/>
        <v>103432.25121157804</v>
      </c>
      <c r="D211" s="120">
        <v>3116</v>
      </c>
      <c r="E211" s="120"/>
      <c r="F211" s="126">
        <f t="shared" si="17"/>
        <v>0</v>
      </c>
      <c r="G211" s="1">
        <v>103432</v>
      </c>
      <c r="H211" s="45">
        <f t="shared" si="18"/>
        <v>3115.992432</v>
      </c>
      <c r="I211" s="45">
        <f t="shared" si="19"/>
        <v>-0.25121157804096583</v>
      </c>
    </row>
    <row r="212" spans="1:9" ht="15">
      <c r="A212" s="1"/>
      <c r="B212" s="104" t="s">
        <v>206</v>
      </c>
      <c r="C212" s="119">
        <f t="shared" si="20"/>
        <v>78238.06678616477</v>
      </c>
      <c r="D212" s="120">
        <v>2357</v>
      </c>
      <c r="E212" s="120"/>
      <c r="F212" s="126">
        <f t="shared" si="17"/>
        <v>0</v>
      </c>
      <c r="G212" s="1">
        <v>78238</v>
      </c>
      <c r="H212" s="45">
        <f t="shared" si="18"/>
        <v>2356.997988</v>
      </c>
      <c r="I212" s="45">
        <f t="shared" si="19"/>
        <v>-0.06678616476710886</v>
      </c>
    </row>
    <row r="213" spans="1:9" ht="17.25" customHeight="1">
      <c r="A213" s="1"/>
      <c r="B213" s="104" t="s">
        <v>198</v>
      </c>
      <c r="C213" s="119">
        <f t="shared" si="20"/>
        <v>4148376.817367058</v>
      </c>
      <c r="D213" s="120">
        <v>124974</v>
      </c>
      <c r="E213" s="120">
        <v>1072907</v>
      </c>
      <c r="F213" s="126">
        <f t="shared" si="17"/>
        <v>25.86329659129099</v>
      </c>
      <c r="G213" s="1">
        <v>4148377</v>
      </c>
      <c r="H213" s="45">
        <f t="shared" si="18"/>
        <v>124974.005502</v>
      </c>
      <c r="I213" s="45">
        <f t="shared" si="19"/>
        <v>0.18263294221833348</v>
      </c>
    </row>
    <row r="214" spans="1:9" ht="17.25" customHeight="1">
      <c r="A214" s="1"/>
      <c r="B214" s="142" t="s">
        <v>245</v>
      </c>
      <c r="C214" s="119">
        <f>D214/30.126*1000</f>
        <v>398327.0264887473</v>
      </c>
      <c r="D214" s="120">
        <v>12000</v>
      </c>
      <c r="E214" s="120"/>
      <c r="F214" s="126">
        <f>E214/C214*100</f>
        <v>0</v>
      </c>
      <c r="G214" s="1">
        <v>364489</v>
      </c>
      <c r="H214" s="45">
        <f>G214*30.126/1000</f>
        <v>10980.595614</v>
      </c>
      <c r="I214" s="45">
        <f>G214-C214</f>
        <v>-33838.02648874727</v>
      </c>
    </row>
    <row r="215" spans="1:9" ht="17.25" customHeight="1">
      <c r="A215" s="1"/>
      <c r="B215" s="104" t="s">
        <v>289</v>
      </c>
      <c r="C215" s="119"/>
      <c r="D215" s="120"/>
      <c r="E215" s="120"/>
      <c r="F215" s="126"/>
      <c r="G215" s="153">
        <v>244462</v>
      </c>
      <c r="H215" s="45">
        <f>G215*30.126/1000</f>
        <v>7364.662212</v>
      </c>
      <c r="I215" s="45">
        <f>G215-C215</f>
        <v>244462</v>
      </c>
    </row>
    <row r="216" spans="1:9" ht="17.25" customHeight="1">
      <c r="A216" s="1"/>
      <c r="B216" s="104" t="s">
        <v>302</v>
      </c>
      <c r="C216" s="119"/>
      <c r="D216" s="120"/>
      <c r="E216" s="120"/>
      <c r="F216" s="126"/>
      <c r="G216" s="1">
        <v>38105</v>
      </c>
      <c r="H216" s="45">
        <f>G216*30.126/1000</f>
        <v>1147.95123</v>
      </c>
      <c r="I216" s="45">
        <f>G216-C216</f>
        <v>38105</v>
      </c>
    </row>
    <row r="217" spans="1:9" ht="17.25" customHeight="1">
      <c r="A217" s="1"/>
      <c r="B217" s="104" t="s">
        <v>320</v>
      </c>
      <c r="C217" s="119"/>
      <c r="D217" s="120"/>
      <c r="E217" s="120"/>
      <c r="F217" s="126"/>
      <c r="G217" s="1">
        <v>10000</v>
      </c>
      <c r="H217" s="45">
        <f>G217*30.126/1000</f>
        <v>301.26</v>
      </c>
      <c r="I217" s="45">
        <f>G217-C217</f>
        <v>10000</v>
      </c>
    </row>
    <row r="218" spans="1:9" ht="15">
      <c r="A218" s="1"/>
      <c r="B218" s="142" t="s">
        <v>216</v>
      </c>
      <c r="C218" s="119">
        <f t="shared" si="20"/>
        <v>11551.48376817367</v>
      </c>
      <c r="D218" s="120">
        <v>348</v>
      </c>
      <c r="E218" s="120"/>
      <c r="F218" s="126">
        <f t="shared" si="17"/>
        <v>0</v>
      </c>
      <c r="G218" s="1">
        <v>11551</v>
      </c>
      <c r="H218" s="45">
        <f t="shared" si="18"/>
        <v>347.985426</v>
      </c>
      <c r="I218" s="45">
        <f t="shared" si="19"/>
        <v>-0.4837681736698869</v>
      </c>
    </row>
    <row r="219" spans="1:9" ht="15">
      <c r="A219" s="1"/>
      <c r="B219" s="142" t="s">
        <v>247</v>
      </c>
      <c r="C219" s="119">
        <f t="shared" si="20"/>
        <v>232357.43211843589</v>
      </c>
      <c r="D219" s="120">
        <v>7000</v>
      </c>
      <c r="E219" s="120"/>
      <c r="F219" s="126">
        <f t="shared" si="17"/>
        <v>0</v>
      </c>
      <c r="G219" s="1">
        <v>232357</v>
      </c>
      <c r="H219" s="45">
        <f t="shared" si="18"/>
        <v>6999.986981999999</v>
      </c>
      <c r="I219" s="45">
        <f t="shared" si="19"/>
        <v>-0.4321184358850587</v>
      </c>
    </row>
    <row r="220" spans="1:9" ht="15">
      <c r="A220" s="1"/>
      <c r="B220" s="118" t="s">
        <v>224</v>
      </c>
      <c r="C220" s="119">
        <f t="shared" si="20"/>
        <v>53110.27019849963</v>
      </c>
      <c r="D220" s="120">
        <v>1600</v>
      </c>
      <c r="E220" s="120"/>
      <c r="F220" s="126">
        <f t="shared" si="17"/>
        <v>0</v>
      </c>
      <c r="G220" s="1">
        <v>53110</v>
      </c>
      <c r="H220" s="45">
        <f t="shared" si="18"/>
        <v>1599.99186</v>
      </c>
      <c r="I220" s="45">
        <f t="shared" si="19"/>
        <v>-0.27019849963107845</v>
      </c>
    </row>
    <row r="221" spans="1:9" ht="14.25" customHeight="1">
      <c r="A221" s="1"/>
      <c r="B221" s="104" t="s">
        <v>243</v>
      </c>
      <c r="C221" s="119">
        <f t="shared" si="20"/>
        <v>63068.44586071831</v>
      </c>
      <c r="D221" s="120">
        <v>1900</v>
      </c>
      <c r="E221" s="120"/>
      <c r="F221" s="126">
        <f t="shared" si="17"/>
        <v>0</v>
      </c>
      <c r="G221" s="1">
        <v>63068</v>
      </c>
      <c r="H221" s="45">
        <f t="shared" si="18"/>
        <v>1899.986568</v>
      </c>
      <c r="I221" s="45">
        <f t="shared" si="19"/>
        <v>-0.4458607183114509</v>
      </c>
    </row>
    <row r="222" spans="1:9" ht="14.25" customHeight="1">
      <c r="A222" s="1"/>
      <c r="B222" s="104" t="s">
        <v>313</v>
      </c>
      <c r="C222" s="119">
        <f t="shared" si="20"/>
        <v>497908.7831109341</v>
      </c>
      <c r="D222" s="120">
        <v>15000</v>
      </c>
      <c r="E222" s="120">
        <v>154274</v>
      </c>
      <c r="F222" s="126">
        <f t="shared" si="17"/>
        <v>30.984390160000004</v>
      </c>
      <c r="G222" s="1">
        <v>497909</v>
      </c>
      <c r="H222" s="45">
        <f t="shared" si="18"/>
        <v>15000.006534</v>
      </c>
      <c r="I222" s="45">
        <f t="shared" si="19"/>
        <v>0.21688906592316926</v>
      </c>
    </row>
    <row r="223" spans="1:9" ht="14.25" customHeight="1">
      <c r="A223" s="1"/>
      <c r="B223" s="104" t="s">
        <v>225</v>
      </c>
      <c r="C223" s="119">
        <f t="shared" si="20"/>
        <v>99581.75662218682</v>
      </c>
      <c r="D223" s="120">
        <v>3000</v>
      </c>
      <c r="E223" s="120"/>
      <c r="F223" s="126">
        <f t="shared" si="17"/>
        <v>0</v>
      </c>
      <c r="G223" s="1">
        <v>131011</v>
      </c>
      <c r="H223" s="45">
        <f t="shared" si="18"/>
        <v>3946.837386</v>
      </c>
      <c r="I223" s="45">
        <f t="shared" si="19"/>
        <v>31429.24337781318</v>
      </c>
    </row>
    <row r="224" spans="1:9" ht="14.25" customHeight="1">
      <c r="A224" s="1"/>
      <c r="B224" s="142" t="s">
        <v>249</v>
      </c>
      <c r="C224" s="119">
        <f t="shared" si="20"/>
        <v>28878.709420434177</v>
      </c>
      <c r="D224" s="120">
        <v>870</v>
      </c>
      <c r="E224" s="120">
        <v>26724</v>
      </c>
      <c r="F224" s="126">
        <f t="shared" si="17"/>
        <v>92.53876137931034</v>
      </c>
      <c r="G224" s="1">
        <v>28879</v>
      </c>
      <c r="H224" s="45">
        <f t="shared" si="18"/>
        <v>870.0087540000001</v>
      </c>
      <c r="I224" s="45">
        <f t="shared" si="19"/>
        <v>0.2905795658225543</v>
      </c>
    </row>
    <row r="225" spans="1:9" ht="14.25" customHeight="1">
      <c r="A225" s="1"/>
      <c r="B225" s="104" t="s">
        <v>250</v>
      </c>
      <c r="C225" s="119">
        <f t="shared" si="20"/>
        <v>68711.4120693089</v>
      </c>
      <c r="D225" s="120">
        <v>2070</v>
      </c>
      <c r="E225" s="120"/>
      <c r="F225" s="126">
        <f t="shared" si="17"/>
        <v>0</v>
      </c>
      <c r="G225" s="1">
        <v>68711</v>
      </c>
      <c r="H225" s="45">
        <f t="shared" si="18"/>
        <v>2069.987586</v>
      </c>
      <c r="I225" s="45">
        <f t="shared" si="19"/>
        <v>-0.4120693089062115</v>
      </c>
    </row>
    <row r="226" spans="1:9" ht="14.25" customHeight="1">
      <c r="A226" s="1"/>
      <c r="B226" s="104" t="s">
        <v>266</v>
      </c>
      <c r="C226" s="119">
        <f t="shared" si="20"/>
        <v>99581.75662218682</v>
      </c>
      <c r="D226" s="120">
        <v>3000</v>
      </c>
      <c r="E226" s="120"/>
      <c r="F226" s="126">
        <f t="shared" si="17"/>
        <v>0</v>
      </c>
      <c r="G226" s="1">
        <v>122034</v>
      </c>
      <c r="H226" s="45">
        <f t="shared" si="18"/>
        <v>3676.396284</v>
      </c>
      <c r="I226" s="45">
        <f t="shared" si="19"/>
        <v>22452.24337781318</v>
      </c>
    </row>
    <row r="227" spans="1:9" ht="14.25" customHeight="1">
      <c r="A227" s="1"/>
      <c r="B227" s="104" t="s">
        <v>267</v>
      </c>
      <c r="C227" s="119">
        <f t="shared" si="20"/>
        <v>22306.313483369846</v>
      </c>
      <c r="D227" s="120">
        <v>672</v>
      </c>
      <c r="E227" s="120">
        <v>22306</v>
      </c>
      <c r="F227" s="126">
        <f t="shared" si="17"/>
        <v>99.99859464285714</v>
      </c>
      <c r="G227" s="1">
        <v>22306</v>
      </c>
      <c r="H227" s="45">
        <f t="shared" si="18"/>
        <v>671.990556</v>
      </c>
      <c r="I227" s="45">
        <f t="shared" si="19"/>
        <v>-0.31348336984592606</v>
      </c>
    </row>
    <row r="228" spans="1:9" ht="14.25" customHeight="1">
      <c r="A228" s="1"/>
      <c r="B228" s="104" t="s">
        <v>276</v>
      </c>
      <c r="C228" s="119">
        <f t="shared" si="20"/>
        <v>0</v>
      </c>
      <c r="D228" s="120"/>
      <c r="E228" s="120"/>
      <c r="F228" s="126"/>
      <c r="G228" s="1">
        <v>6000</v>
      </c>
      <c r="H228" s="45">
        <f t="shared" si="18"/>
        <v>180.756</v>
      </c>
      <c r="I228" s="45">
        <f t="shared" si="19"/>
        <v>6000</v>
      </c>
    </row>
    <row r="229" spans="1:9" ht="14.25" customHeight="1">
      <c r="A229" s="1"/>
      <c r="B229" s="104" t="s">
        <v>280</v>
      </c>
      <c r="C229" s="119"/>
      <c r="D229" s="120"/>
      <c r="E229" s="120"/>
      <c r="F229" s="126"/>
      <c r="G229" s="1">
        <v>22728</v>
      </c>
      <c r="H229" s="45">
        <f t="shared" si="18"/>
        <v>684.703728</v>
      </c>
      <c r="I229" s="45">
        <f t="shared" si="19"/>
        <v>22728</v>
      </c>
    </row>
    <row r="230" spans="1:9" ht="14.25" customHeight="1">
      <c r="A230" s="1"/>
      <c r="B230" s="104" t="s">
        <v>283</v>
      </c>
      <c r="C230" s="119"/>
      <c r="D230" s="120"/>
      <c r="E230" s="120"/>
      <c r="F230" s="126"/>
      <c r="G230" s="1">
        <v>115663</v>
      </c>
      <c r="H230" s="45">
        <f t="shared" si="18"/>
        <v>3484.463538</v>
      </c>
      <c r="I230" s="45">
        <f t="shared" si="19"/>
        <v>115663</v>
      </c>
    </row>
    <row r="231" spans="1:9" ht="14.25" customHeight="1">
      <c r="A231" s="1"/>
      <c r="B231" s="104" t="s">
        <v>287</v>
      </c>
      <c r="C231" s="119"/>
      <c r="D231" s="120"/>
      <c r="E231" s="120"/>
      <c r="F231" s="126"/>
      <c r="G231" s="153">
        <v>1400780</v>
      </c>
      <c r="H231" s="45">
        <f t="shared" si="18"/>
        <v>42199.89828</v>
      </c>
      <c r="I231" s="45">
        <f t="shared" si="19"/>
        <v>1400780</v>
      </c>
    </row>
    <row r="232" spans="1:9" ht="14.25" customHeight="1">
      <c r="A232" s="1"/>
      <c r="B232" s="104" t="s">
        <v>311</v>
      </c>
      <c r="C232" s="119"/>
      <c r="D232" s="120"/>
      <c r="E232" s="120"/>
      <c r="F232" s="126"/>
      <c r="G232" s="1">
        <v>1520</v>
      </c>
      <c r="H232" s="45">
        <f>G232*30.126/1000</f>
        <v>45.791520000000006</v>
      </c>
      <c r="I232" s="45">
        <f>G232-C232</f>
        <v>1520</v>
      </c>
    </row>
    <row r="233" spans="1:13" ht="14.25" customHeight="1">
      <c r="A233" s="153"/>
      <c r="B233" s="104" t="s">
        <v>282</v>
      </c>
      <c r="C233" s="119"/>
      <c r="D233" s="120"/>
      <c r="E233" s="120"/>
      <c r="F233" s="126"/>
      <c r="G233" s="153">
        <v>71400</v>
      </c>
      <c r="H233" s="114">
        <f>G233*30.126/1000</f>
        <v>2150.9964</v>
      </c>
      <c r="I233" s="114">
        <f aca="true" t="shared" si="21" ref="I233:I239">G233-C233</f>
        <v>71400</v>
      </c>
      <c r="J233" s="29"/>
      <c r="K233" s="161"/>
      <c r="L233" s="161"/>
      <c r="M233" s="161"/>
    </row>
    <row r="234" spans="1:13" s="41" customFormat="1" ht="15">
      <c r="A234" s="153"/>
      <c r="B234" s="104" t="s">
        <v>233</v>
      </c>
      <c r="C234" s="119">
        <f aca="true" t="shared" si="22" ref="C234:C239">D234/30.126*1000</f>
        <v>3281252.0746199293</v>
      </c>
      <c r="D234" s="120">
        <v>98851</v>
      </c>
      <c r="E234" s="120"/>
      <c r="F234" s="126">
        <f aca="true" t="shared" si="23" ref="F234:F239">E234/C234*100</f>
        <v>0</v>
      </c>
      <c r="G234" s="153">
        <v>3281238</v>
      </c>
      <c r="H234" s="114">
        <f aca="true" t="shared" si="24" ref="H234:H239">G234*30.126/1000</f>
        <v>98850.57598800001</v>
      </c>
      <c r="I234" s="114">
        <f t="shared" si="21"/>
        <v>-14.074619929306209</v>
      </c>
      <c r="J234" s="29"/>
      <c r="K234" s="161"/>
      <c r="L234" s="161"/>
      <c r="M234" s="161"/>
    </row>
    <row r="235" spans="1:13" s="41" customFormat="1" ht="15">
      <c r="A235" s="153"/>
      <c r="B235" s="104" t="s">
        <v>234</v>
      </c>
      <c r="C235" s="119">
        <f t="shared" si="22"/>
        <v>1135763.1281949144</v>
      </c>
      <c r="D235" s="120">
        <v>34216</v>
      </c>
      <c r="E235" s="120"/>
      <c r="F235" s="126">
        <f t="shared" si="23"/>
        <v>0</v>
      </c>
      <c r="G235" s="153">
        <v>1135763</v>
      </c>
      <c r="H235" s="114">
        <f t="shared" si="24"/>
        <v>34215.996138</v>
      </c>
      <c r="I235" s="114">
        <f t="shared" si="21"/>
        <v>-0.1281949144322425</v>
      </c>
      <c r="J235" s="29"/>
      <c r="K235" s="161"/>
      <c r="L235" s="161"/>
      <c r="M235" s="161"/>
    </row>
    <row r="236" spans="1:13" s="41" customFormat="1" ht="15">
      <c r="A236" s="153"/>
      <c r="B236" s="104" t="s">
        <v>235</v>
      </c>
      <c r="C236" s="119">
        <f t="shared" si="22"/>
        <v>105656.2437761402</v>
      </c>
      <c r="D236" s="120">
        <v>3183</v>
      </c>
      <c r="E236" s="120"/>
      <c r="F236" s="126">
        <f t="shared" si="23"/>
        <v>0</v>
      </c>
      <c r="G236" s="153">
        <v>105656</v>
      </c>
      <c r="H236" s="114">
        <f t="shared" si="24"/>
        <v>3182.992656</v>
      </c>
      <c r="I236" s="114">
        <f t="shared" si="21"/>
        <v>-0.24377614019613247</v>
      </c>
      <c r="J236" s="29"/>
      <c r="K236" s="161"/>
      <c r="L236" s="161"/>
      <c r="M236" s="161"/>
    </row>
    <row r="237" spans="1:13" s="41" customFormat="1" ht="15">
      <c r="A237" s="153"/>
      <c r="B237" s="104" t="s">
        <v>234</v>
      </c>
      <c r="C237" s="119">
        <f t="shared" si="22"/>
        <v>20381.06618867423</v>
      </c>
      <c r="D237" s="120">
        <v>614</v>
      </c>
      <c r="E237" s="120"/>
      <c r="F237" s="126">
        <f t="shared" si="23"/>
        <v>0</v>
      </c>
      <c r="G237" s="153">
        <v>20381</v>
      </c>
      <c r="H237" s="114">
        <f t="shared" si="24"/>
        <v>613.998006</v>
      </c>
      <c r="I237" s="114">
        <f t="shared" si="21"/>
        <v>-0.06618867423094343</v>
      </c>
      <c r="J237" s="29"/>
      <c r="K237" s="161"/>
      <c r="L237" s="161"/>
      <c r="M237" s="161"/>
    </row>
    <row r="238" spans="1:13" s="41" customFormat="1" ht="15">
      <c r="A238" s="153"/>
      <c r="B238" s="104" t="s">
        <v>205</v>
      </c>
      <c r="C238" s="119">
        <f t="shared" si="22"/>
        <v>249983.40304056296</v>
      </c>
      <c r="D238" s="120">
        <v>7531</v>
      </c>
      <c r="E238" s="120"/>
      <c r="F238" s="126">
        <f t="shared" si="23"/>
        <v>0</v>
      </c>
      <c r="G238" s="153">
        <v>249983</v>
      </c>
      <c r="H238" s="114">
        <f t="shared" si="24"/>
        <v>7530.987858</v>
      </c>
      <c r="I238" s="114">
        <f t="shared" si="21"/>
        <v>-0.4030405629600864</v>
      </c>
      <c r="J238" s="29"/>
      <c r="K238" s="164"/>
      <c r="L238" s="161"/>
      <c r="M238" s="161"/>
    </row>
    <row r="239" spans="1:13" s="41" customFormat="1" ht="15">
      <c r="A239" s="153"/>
      <c r="B239" s="104" t="s">
        <v>206</v>
      </c>
      <c r="C239" s="119">
        <f t="shared" si="22"/>
        <v>544413.4634534953</v>
      </c>
      <c r="D239" s="120">
        <v>16401</v>
      </c>
      <c r="E239" s="120"/>
      <c r="F239" s="126">
        <f t="shared" si="23"/>
        <v>0</v>
      </c>
      <c r="G239" s="153">
        <v>544413</v>
      </c>
      <c r="H239" s="114">
        <f t="shared" si="24"/>
        <v>16400.986038</v>
      </c>
      <c r="I239" s="114">
        <f t="shared" si="21"/>
        <v>-0.46345349529292434</v>
      </c>
      <c r="J239" s="29"/>
      <c r="K239" s="164"/>
      <c r="L239" s="161"/>
      <c r="M239" s="161"/>
    </row>
    <row r="240" spans="1:13" s="41" customFormat="1" ht="15">
      <c r="A240" s="153"/>
      <c r="B240" s="172" t="s">
        <v>306</v>
      </c>
      <c r="C240" s="168"/>
      <c r="D240" s="169"/>
      <c r="E240" s="169"/>
      <c r="F240" s="170"/>
      <c r="G240" s="173">
        <v>34714</v>
      </c>
      <c r="H240" s="171">
        <f>G240*30.126/1000</f>
        <v>1045.793964</v>
      </c>
      <c r="I240" s="171">
        <f>G240-C240</f>
        <v>34714</v>
      </c>
      <c r="J240" s="29"/>
      <c r="K240" s="164"/>
      <c r="L240" s="161"/>
      <c r="M240" s="161"/>
    </row>
    <row r="241" spans="1:13" s="41" customFormat="1" ht="15">
      <c r="A241" s="153"/>
      <c r="B241" s="172" t="s">
        <v>288</v>
      </c>
      <c r="C241" s="168"/>
      <c r="D241" s="169"/>
      <c r="E241" s="169"/>
      <c r="F241" s="170"/>
      <c r="G241" s="173">
        <v>28798</v>
      </c>
      <c r="H241" s="171">
        <f>G241*30.126/1000</f>
        <v>867.5685480000001</v>
      </c>
      <c r="I241" s="171">
        <f>G241-C241</f>
        <v>28798</v>
      </c>
      <c r="J241" s="29"/>
      <c r="K241" s="161"/>
      <c r="L241" s="161"/>
      <c r="M241" s="161"/>
    </row>
    <row r="242" spans="1:13" s="41" customFormat="1" ht="15">
      <c r="A242" s="153"/>
      <c r="B242" s="172" t="s">
        <v>307</v>
      </c>
      <c r="C242" s="168"/>
      <c r="D242" s="169"/>
      <c r="E242" s="169"/>
      <c r="F242" s="170"/>
      <c r="G242" s="173">
        <v>129300</v>
      </c>
      <c r="H242" s="171">
        <f>G242*30.126/1000</f>
        <v>3895.2918000000004</v>
      </c>
      <c r="I242" s="171">
        <f>G242-C242</f>
        <v>129300</v>
      </c>
      <c r="J242" s="29"/>
      <c r="K242" s="161"/>
      <c r="L242" s="161"/>
      <c r="M242" s="161"/>
    </row>
    <row r="243" spans="1:13" s="41" customFormat="1" ht="15">
      <c r="A243" s="153"/>
      <c r="B243" s="172" t="s">
        <v>308</v>
      </c>
      <c r="C243" s="168"/>
      <c r="D243" s="169"/>
      <c r="E243" s="169"/>
      <c r="F243" s="170"/>
      <c r="G243" s="173">
        <v>637323</v>
      </c>
      <c r="H243" s="171">
        <f>G243*30.126/1000</f>
        <v>19199.992698</v>
      </c>
      <c r="I243" s="171">
        <f>G243-C243</f>
        <v>637323</v>
      </c>
      <c r="J243" s="29"/>
      <c r="K243" s="161"/>
      <c r="L243" s="161"/>
      <c r="M243" s="161"/>
    </row>
    <row r="244" spans="1:9" ht="15">
      <c r="A244" s="1"/>
      <c r="B244" s="154" t="s">
        <v>155</v>
      </c>
      <c r="C244" s="151">
        <f>SUM(C246)</f>
        <v>737801.234813782</v>
      </c>
      <c r="D244" s="151">
        <f>SUM(D246)</f>
        <v>22227</v>
      </c>
      <c r="E244" s="151">
        <f>SUM(E246)</f>
        <v>244664</v>
      </c>
      <c r="F244" s="129">
        <f>E244/C244*100</f>
        <v>33.161234822513165</v>
      </c>
      <c r="G244" s="151">
        <f>SUM(G246)</f>
        <v>727700</v>
      </c>
      <c r="H244" s="151">
        <f>SUM(H246)</f>
        <v>21922.690200000005</v>
      </c>
      <c r="I244" s="111">
        <f t="shared" si="19"/>
        <v>-10101.234813782037</v>
      </c>
    </row>
    <row r="245" spans="1:9" ht="15">
      <c r="A245" s="1"/>
      <c r="B245" s="144" t="s">
        <v>4</v>
      </c>
      <c r="C245" s="119">
        <f t="shared" si="20"/>
        <v>0</v>
      </c>
      <c r="D245" s="120"/>
      <c r="E245" s="120"/>
      <c r="F245" s="126"/>
      <c r="G245" s="1"/>
      <c r="H245" s="45">
        <f t="shared" si="18"/>
        <v>0</v>
      </c>
      <c r="I245" s="45">
        <f t="shared" si="19"/>
        <v>0</v>
      </c>
    </row>
    <row r="246" spans="1:9" ht="15">
      <c r="A246" s="1"/>
      <c r="B246" s="155" t="s">
        <v>156</v>
      </c>
      <c r="C246" s="146">
        <f>SUM(C248:C258)</f>
        <v>737801.234813782</v>
      </c>
      <c r="D246" s="146">
        <f>SUM(D248:D258)</f>
        <v>22227</v>
      </c>
      <c r="E246" s="146">
        <f>SUM(E248:E258)</f>
        <v>244664</v>
      </c>
      <c r="F246" s="133">
        <f>E246/C246*100</f>
        <v>33.161234822513165</v>
      </c>
      <c r="G246" s="146">
        <f>SUM(G248:G257)</f>
        <v>727700</v>
      </c>
      <c r="H246" s="146">
        <f>SUM(H248:H257)</f>
        <v>21922.690200000005</v>
      </c>
      <c r="I246" s="146">
        <f>SUM(I248:I257)</f>
        <v>-10101.234813782094</v>
      </c>
    </row>
    <row r="247" spans="1:9" ht="15">
      <c r="A247" s="1"/>
      <c r="B247" s="144" t="s">
        <v>27</v>
      </c>
      <c r="C247" s="119"/>
      <c r="D247" s="120"/>
      <c r="E247" s="120"/>
      <c r="F247" s="126"/>
      <c r="G247" s="1"/>
      <c r="H247" s="45">
        <f t="shared" si="18"/>
        <v>0</v>
      </c>
      <c r="I247" s="45">
        <f t="shared" si="19"/>
        <v>0</v>
      </c>
    </row>
    <row r="248" spans="1:9" ht="15">
      <c r="A248" s="1"/>
      <c r="B248" s="144" t="s">
        <v>157</v>
      </c>
      <c r="C248" s="119">
        <f t="shared" si="20"/>
        <v>41923.919537940645</v>
      </c>
      <c r="D248" s="120">
        <v>1263</v>
      </c>
      <c r="E248" s="120">
        <v>10475</v>
      </c>
      <c r="F248" s="126">
        <f aca="true" t="shared" si="25" ref="F248:F257">E248/C248*100</f>
        <v>24.98573634204276</v>
      </c>
      <c r="G248" s="1">
        <v>41924</v>
      </c>
      <c r="H248" s="45">
        <f t="shared" si="18"/>
        <v>1263.002424</v>
      </c>
      <c r="I248" s="45">
        <f t="shared" si="19"/>
        <v>0.0804620593553409</v>
      </c>
    </row>
    <row r="249" spans="1:9" ht="15">
      <c r="A249" s="1"/>
      <c r="B249" s="104" t="s">
        <v>158</v>
      </c>
      <c r="C249" s="119">
        <f t="shared" si="20"/>
        <v>1958.4412135696741</v>
      </c>
      <c r="D249" s="120">
        <v>59</v>
      </c>
      <c r="E249" s="120">
        <v>802</v>
      </c>
      <c r="F249" s="126">
        <f t="shared" si="25"/>
        <v>40.950935593220336</v>
      </c>
      <c r="G249" s="1">
        <v>1958</v>
      </c>
      <c r="H249" s="45">
        <f t="shared" si="18"/>
        <v>58.98670800000001</v>
      </c>
      <c r="I249" s="45">
        <f t="shared" si="19"/>
        <v>-0.44121356967411884</v>
      </c>
    </row>
    <row r="250" spans="1:9" ht="15">
      <c r="A250" s="1"/>
      <c r="B250" s="104" t="s">
        <v>159</v>
      </c>
      <c r="C250" s="119">
        <f t="shared" si="20"/>
        <v>123049.85726614883</v>
      </c>
      <c r="D250" s="120">
        <v>3707</v>
      </c>
      <c r="E250" s="120">
        <v>41020</v>
      </c>
      <c r="F250" s="126">
        <f t="shared" si="25"/>
        <v>33.3360809279741</v>
      </c>
      <c r="G250" s="1">
        <v>123050</v>
      </c>
      <c r="H250" s="45">
        <f t="shared" si="18"/>
        <v>3707.0043</v>
      </c>
      <c r="I250" s="45">
        <f t="shared" si="19"/>
        <v>0.14273385117121506</v>
      </c>
    </row>
    <row r="251" spans="1:9" ht="15">
      <c r="A251" s="1"/>
      <c r="B251" s="104" t="s">
        <v>160</v>
      </c>
      <c r="C251" s="119">
        <f t="shared" si="20"/>
        <v>164110.73491336388</v>
      </c>
      <c r="D251" s="120">
        <v>4944</v>
      </c>
      <c r="E251" s="120">
        <v>64261</v>
      </c>
      <c r="F251" s="126">
        <f t="shared" si="25"/>
        <v>39.15709720873786</v>
      </c>
      <c r="G251" s="1">
        <v>164111</v>
      </c>
      <c r="H251" s="45">
        <f t="shared" si="18"/>
        <v>4944.0079860000005</v>
      </c>
      <c r="I251" s="45">
        <f t="shared" si="19"/>
        <v>0.26508663612185046</v>
      </c>
    </row>
    <row r="252" spans="1:9" ht="15">
      <c r="A252" s="1"/>
      <c r="B252" s="104" t="s">
        <v>161</v>
      </c>
      <c r="C252" s="119">
        <f t="shared" si="20"/>
        <v>51550.15601141871</v>
      </c>
      <c r="D252" s="120">
        <v>1553</v>
      </c>
      <c r="E252" s="120">
        <v>21476</v>
      </c>
      <c r="F252" s="126">
        <f t="shared" si="25"/>
        <v>41.660397681905984</v>
      </c>
      <c r="G252" s="1">
        <v>51550</v>
      </c>
      <c r="H252" s="45">
        <f t="shared" si="18"/>
        <v>1552.9953</v>
      </c>
      <c r="I252" s="45">
        <f t="shared" si="19"/>
        <v>-0.1560114187086583</v>
      </c>
    </row>
    <row r="253" spans="1:9" ht="15">
      <c r="A253" s="1"/>
      <c r="B253" s="104" t="s">
        <v>238</v>
      </c>
      <c r="C253" s="119">
        <f t="shared" si="20"/>
        <v>66055.89855938392</v>
      </c>
      <c r="D253" s="120">
        <v>1990</v>
      </c>
      <c r="E253" s="120">
        <v>27519</v>
      </c>
      <c r="F253" s="126">
        <f t="shared" si="25"/>
        <v>41.66017055276382</v>
      </c>
      <c r="G253" s="1">
        <v>66056</v>
      </c>
      <c r="H253" s="45">
        <f t="shared" si="18"/>
        <v>1990.003056</v>
      </c>
      <c r="I253" s="45">
        <f t="shared" si="19"/>
        <v>0.10144061608298216</v>
      </c>
    </row>
    <row r="254" spans="1:9" ht="15">
      <c r="A254" s="1"/>
      <c r="B254" s="104" t="s">
        <v>163</v>
      </c>
      <c r="C254" s="119">
        <f t="shared" si="20"/>
        <v>111066.85255261236</v>
      </c>
      <c r="D254" s="120">
        <v>3346</v>
      </c>
      <c r="E254" s="120">
        <v>46281</v>
      </c>
      <c r="F254" s="126">
        <f t="shared" si="25"/>
        <v>41.66949808726838</v>
      </c>
      <c r="G254" s="1">
        <v>111067</v>
      </c>
      <c r="H254" s="45">
        <f t="shared" si="18"/>
        <v>3346.0044420000004</v>
      </c>
      <c r="I254" s="45">
        <f t="shared" si="19"/>
        <v>0.14744738764420617</v>
      </c>
    </row>
    <row r="255" spans="1:9" ht="15">
      <c r="A255" s="1"/>
      <c r="B255" s="104" t="s">
        <v>221</v>
      </c>
      <c r="C255" s="119">
        <f t="shared" si="20"/>
        <v>25791.674965146383</v>
      </c>
      <c r="D255" s="120">
        <v>777</v>
      </c>
      <c r="E255" s="120"/>
      <c r="F255" s="126">
        <f t="shared" si="25"/>
        <v>0</v>
      </c>
      <c r="G255" s="1">
        <v>25792</v>
      </c>
      <c r="H255" s="45">
        <f t="shared" si="18"/>
        <v>777.0097920000001</v>
      </c>
      <c r="I255" s="45">
        <f t="shared" si="19"/>
        <v>0.32503485361667117</v>
      </c>
    </row>
    <row r="256" spans="1:10" s="161" customFormat="1" ht="15">
      <c r="A256" s="153"/>
      <c r="B256" s="143" t="s">
        <v>237</v>
      </c>
      <c r="C256" s="119">
        <f t="shared" si="20"/>
        <v>78868.75124477196</v>
      </c>
      <c r="D256" s="120">
        <v>2376</v>
      </c>
      <c r="E256" s="120">
        <v>32830</v>
      </c>
      <c r="F256" s="126">
        <f t="shared" si="25"/>
        <v>41.626118686868686</v>
      </c>
      <c r="G256" s="153">
        <v>78869</v>
      </c>
      <c r="H256" s="114">
        <f t="shared" si="18"/>
        <v>2376.007494</v>
      </c>
      <c r="I256" s="114">
        <f t="shared" si="19"/>
        <v>0.2487552280363161</v>
      </c>
      <c r="J256" s="29"/>
    </row>
    <row r="257" spans="1:9" s="161" customFormat="1" ht="15">
      <c r="A257" s="153"/>
      <c r="B257" s="143" t="s">
        <v>236</v>
      </c>
      <c r="C257" s="119">
        <f t="shared" si="20"/>
        <v>73424.94854942574</v>
      </c>
      <c r="D257" s="120">
        <v>2212</v>
      </c>
      <c r="E257" s="120"/>
      <c r="F257" s="126">
        <f t="shared" si="25"/>
        <v>0</v>
      </c>
      <c r="G257" s="153">
        <v>63323</v>
      </c>
      <c r="H257" s="114">
        <f t="shared" si="18"/>
        <v>1907.6686980000002</v>
      </c>
      <c r="I257" s="114">
        <f t="shared" si="19"/>
        <v>-10101.948549425739</v>
      </c>
    </row>
    <row r="258" spans="1:9" s="161" customFormat="1" ht="15.75" thickBot="1">
      <c r="A258" s="166"/>
      <c r="B258" s="157"/>
      <c r="C258" s="156"/>
      <c r="D258" s="157"/>
      <c r="E258" s="157"/>
      <c r="F258" s="157"/>
      <c r="G258" s="166"/>
      <c r="H258" s="167">
        <f t="shared" si="18"/>
        <v>0</v>
      </c>
      <c r="I258" s="167">
        <f t="shared" si="19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  <headerFooter alignWithMargins="0">
    <oddHeader xml:space="preserve">&amp;CNávrh 1. zmeny rozpočtu na rok 2009
                          </oddHeader>
    <oddFooter>&amp;LVypracoval: Ing. Leskovjanská&amp;C&amp;P</oddFooter>
  </headerFooter>
  <rowBreaks count="3" manualBreakCount="3">
    <brk id="66" max="255" man="1"/>
    <brk id="137" max="255" man="1"/>
    <brk id="1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SheetLayoutView="100" zoomScalePageLayoutView="0" workbookViewId="0" topLeftCell="A1">
      <selection activeCell="F1" sqref="F1:K16384"/>
    </sheetView>
  </sheetViews>
  <sheetFormatPr defaultColWidth="9.140625" defaultRowHeight="12.75"/>
  <cols>
    <col min="1" max="1" width="30.28125" style="0" customWidth="1"/>
    <col min="2" max="2" width="11.57421875" style="0" customWidth="1"/>
    <col min="3" max="3" width="31.00390625" style="0" customWidth="1"/>
    <col min="4" max="4" width="12.57421875" style="0" customWidth="1"/>
    <col min="5" max="5" width="9.7109375" style="0" customWidth="1"/>
    <col min="6" max="6" width="9.7109375" style="0" bestFit="1" customWidth="1"/>
    <col min="8" max="8" width="26.421875" style="0" customWidth="1"/>
    <col min="9" max="9" width="11.28125" style="0" customWidth="1"/>
  </cols>
  <sheetData>
    <row r="1" spans="1:5" s="161" customFormat="1" ht="12.75">
      <c r="A1" s="772" t="s">
        <v>254</v>
      </c>
      <c r="B1" s="759" t="s">
        <v>255</v>
      </c>
      <c r="C1" s="759"/>
      <c r="D1" s="759" t="s">
        <v>255</v>
      </c>
      <c r="E1" s="759"/>
    </row>
    <row r="2" spans="1:5" s="161" customFormat="1" ht="13.5" thickBot="1">
      <c r="A2" s="773"/>
      <c r="B2" s="760" t="s">
        <v>323</v>
      </c>
      <c r="C2" s="760"/>
      <c r="D2" s="760" t="s">
        <v>323</v>
      </c>
      <c r="E2" s="760"/>
    </row>
    <row r="3" spans="1:5" ht="12.75">
      <c r="A3" s="755" t="s">
        <v>256</v>
      </c>
      <c r="B3" s="756"/>
      <c r="C3" s="757" t="s">
        <v>261</v>
      </c>
      <c r="D3" s="756"/>
      <c r="E3" s="758" t="s">
        <v>469</v>
      </c>
    </row>
    <row r="4" spans="1:5" ht="12.75">
      <c r="A4" s="1" t="s">
        <v>4</v>
      </c>
      <c r="B4" s="45"/>
      <c r="C4" s="84" t="s">
        <v>4</v>
      </c>
      <c r="D4" s="45"/>
      <c r="E4" s="45"/>
    </row>
    <row r="5" spans="1:6" ht="12.75">
      <c r="A5" s="751" t="s">
        <v>257</v>
      </c>
      <c r="B5" s="116">
        <f>'príjmy mesto'!H7</f>
        <v>9669199</v>
      </c>
      <c r="C5" s="754" t="s">
        <v>262</v>
      </c>
      <c r="D5" s="111">
        <f>'výdavky mesto'!G7</f>
        <v>11331487.16</v>
      </c>
      <c r="E5" s="116">
        <f>B5-D5</f>
        <v>-1662288.1600000001</v>
      </c>
      <c r="F5" s="6"/>
    </row>
    <row r="6" spans="1:5" ht="12.75">
      <c r="A6" s="1" t="s">
        <v>4</v>
      </c>
      <c r="B6" s="45"/>
      <c r="C6" s="1" t="s">
        <v>4</v>
      </c>
      <c r="D6" s="45"/>
      <c r="E6" s="114"/>
    </row>
    <row r="7" spans="1:6" ht="12.75">
      <c r="A7" s="1" t="s">
        <v>464</v>
      </c>
      <c r="B7" s="45">
        <f>'príjmy mesto'!H12+'príjmy mesto'!H26</f>
        <v>6818882</v>
      </c>
      <c r="C7" s="1" t="s">
        <v>468</v>
      </c>
      <c r="D7" s="45">
        <f>D5-D8-D9</f>
        <v>7626611.16</v>
      </c>
      <c r="E7" s="114">
        <f>B7-D7</f>
        <v>-807729.1600000001</v>
      </c>
      <c r="F7" s="6"/>
    </row>
    <row r="8" spans="1:5" ht="12.75">
      <c r="A8" s="1" t="s">
        <v>465</v>
      </c>
      <c r="B8" s="45">
        <f>'príjmy mesto'!H80</f>
        <v>2850317</v>
      </c>
      <c r="C8" s="60" t="s">
        <v>475</v>
      </c>
      <c r="D8" s="45">
        <f>'výdavky mesto'!G163+'výdavky mesto'!G162+'výdavky mesto'!G161+'výdavky mesto'!G160+'výdavky mesto'!G98+'výdavky mesto'!G96+'výdavky mesto'!G95+'výdavky mesto'!G94+'výdavky mesto'!G91+'výdavky mesto'!G89+'výdavky mesto'!G88+'výdavky mesto'!G87+'výdavky mesto'!G85+'výdavky mesto'!G84+'výdavky mesto'!G83+'výdavky mesto'!G76+'výdavky mesto'!G65+'výdavky mesto'!G53+'výdavky mesto'!G46+'výdavky mesto'!G42+'výdavky mesto'!G41+'výdavky mesto'!G39+'výdavky mesto'!G38+'výdavky mesto'!G37+'výdavky mesto'!G35+'výdavky mesto'!G34+'výdavky mesto'!G33+'výdavky mesto'!G30+'výdavky mesto'!G26+'výdavky mesto'!G25+'výdavky mesto'!G23+'výdavky mesto'!G22+'výdavky mesto'!G21+'výdavky mesto'!G19+'výdavky mesto'!G17+'výdavky mesto'!G14+'výdavky mesto'!G10+'výdavky mesto'!G188</f>
        <v>3257754</v>
      </c>
      <c r="E8" s="114">
        <f>B8-D8</f>
        <v>-407437</v>
      </c>
    </row>
    <row r="9" spans="1:5" ht="12.75">
      <c r="A9" s="1"/>
      <c r="B9" s="45"/>
      <c r="C9" s="60" t="s">
        <v>476</v>
      </c>
      <c r="D9" s="45">
        <f>'príjmy mesto'!H154</f>
        <v>447122</v>
      </c>
      <c r="E9" s="114">
        <v>447122</v>
      </c>
    </row>
    <row r="10" spans="1:6" ht="12.75">
      <c r="A10" s="751" t="s">
        <v>258</v>
      </c>
      <c r="B10" s="116">
        <f>'príjmy mesto'!H116</f>
        <v>7504833</v>
      </c>
      <c r="C10" s="754" t="s">
        <v>232</v>
      </c>
      <c r="D10" s="111">
        <f>'výdavky mesto'!G200</f>
        <v>15407855</v>
      </c>
      <c r="E10" s="116">
        <f aca="true" t="shared" si="0" ref="E10:E15">B10-D10</f>
        <v>-7903022</v>
      </c>
      <c r="F10" s="6"/>
    </row>
    <row r="11" spans="1:5" ht="12.75">
      <c r="A11" s="1" t="s">
        <v>4</v>
      </c>
      <c r="B11" s="45"/>
      <c r="C11" s="1" t="s">
        <v>4</v>
      </c>
      <c r="D11" s="45"/>
      <c r="E11" s="114">
        <f t="shared" si="0"/>
        <v>0</v>
      </c>
    </row>
    <row r="12" spans="1:6" ht="12.75">
      <c r="A12" s="1" t="s">
        <v>464</v>
      </c>
      <c r="B12" s="45">
        <f>'príjmy mesto'!H119</f>
        <v>3790023</v>
      </c>
      <c r="C12" s="1" t="s">
        <v>468</v>
      </c>
      <c r="D12" s="45">
        <f>D10-D13-D14</f>
        <v>2734198.094536281</v>
      </c>
      <c r="E12" s="114">
        <f t="shared" si="0"/>
        <v>1055824.9054637188</v>
      </c>
      <c r="F12" s="6"/>
    </row>
    <row r="13" spans="1:5" ht="12.75">
      <c r="A13" s="1" t="s">
        <v>465</v>
      </c>
      <c r="B13" s="45">
        <f>'príjmy mesto'!H128</f>
        <v>3714810</v>
      </c>
      <c r="C13" s="60" t="s">
        <v>475</v>
      </c>
      <c r="D13" s="45">
        <f>'výdavky mesto'!G205+'výdavky mesto'!I206+'výdavky mesto'!G208+'výdavky mesto'!G210+'výdavky mesto'!G211+'výdavky mesto'!G213+'výdavky mesto'!G221+'výdavky mesto'!G228+'výdavky mesto'!G229+'výdavky mesto'!G230+'výdavky mesto'!G231+'výdavky mesto'!G233+'výdavky mesto'!G235+'výdavky mesto'!G237+'výdavky mesto'!G238</f>
        <v>8117738.905463719</v>
      </c>
      <c r="E13" s="114">
        <f t="shared" si="0"/>
        <v>-4402928.905463719</v>
      </c>
    </row>
    <row r="14" spans="1:6" ht="12.75">
      <c r="A14" s="1"/>
      <c r="B14" s="45"/>
      <c r="C14" s="60" t="s">
        <v>476</v>
      </c>
      <c r="D14" s="45">
        <f>'výdavky mesto'!G234+'výdavky mesto'!G207</f>
        <v>4555918</v>
      </c>
      <c r="E14" s="114">
        <f t="shared" si="0"/>
        <v>-4555918</v>
      </c>
      <c r="F14" s="6"/>
    </row>
    <row r="15" spans="1:5" ht="12.75">
      <c r="A15" s="751" t="s">
        <v>259</v>
      </c>
      <c r="B15" s="116">
        <f>'príjmy mesto'!H144</f>
        <v>10293010</v>
      </c>
      <c r="C15" s="754" t="s">
        <v>263</v>
      </c>
      <c r="D15" s="111">
        <f>'výdavky mesto'!G246</f>
        <v>727700</v>
      </c>
      <c r="E15" s="116">
        <f t="shared" si="0"/>
        <v>9565310</v>
      </c>
    </row>
    <row r="16" spans="1:5" ht="12.75">
      <c r="A16" s="1" t="s">
        <v>4</v>
      </c>
      <c r="B16" s="45"/>
      <c r="C16" s="1" t="s">
        <v>4</v>
      </c>
      <c r="D16" s="45"/>
      <c r="E16" s="45"/>
    </row>
    <row r="17" spans="1:5" ht="12.75">
      <c r="A17" s="1" t="s">
        <v>464</v>
      </c>
      <c r="B17" s="45">
        <f>'príjmy mesto'!H148+'príjmy mesto'!H149+'príjmy mesto'!H150</f>
        <v>1102739</v>
      </c>
      <c r="C17" s="1" t="s">
        <v>468</v>
      </c>
      <c r="D17" s="45">
        <f>'výdavky mesto'!G246</f>
        <v>727700</v>
      </c>
      <c r="E17" s="45"/>
    </row>
    <row r="18" spans="1:5" ht="12.75">
      <c r="A18" s="1" t="s">
        <v>466</v>
      </c>
      <c r="B18" s="45">
        <f>'príjmy mesto'!H151</f>
        <v>4187231</v>
      </c>
      <c r="C18" s="45"/>
      <c r="D18" s="45"/>
      <c r="E18" s="45"/>
    </row>
    <row r="19" spans="1:5" ht="12.75">
      <c r="A19" s="1" t="s">
        <v>467</v>
      </c>
      <c r="B19" s="45">
        <f>'príjmy mesto'!H153+'príjmy mesto'!H154+'príjmy mesto'!H155</f>
        <v>5003040</v>
      </c>
      <c r="C19" s="45"/>
      <c r="D19" s="45"/>
      <c r="E19" s="45"/>
    </row>
    <row r="20" spans="1:9" ht="13.5" thickBot="1">
      <c r="A20" s="752" t="s">
        <v>260</v>
      </c>
      <c r="B20" s="753">
        <f>B5+B10+B15</f>
        <v>27467042</v>
      </c>
      <c r="C20" s="752" t="s">
        <v>264</v>
      </c>
      <c r="D20" s="753">
        <f>D5+D10+D15</f>
        <v>27467042.16</v>
      </c>
      <c r="E20" s="762">
        <f>E5+E10+E15</f>
        <v>-0.1600000001490116</v>
      </c>
      <c r="I20" s="6"/>
    </row>
    <row r="21" spans="1:5" ht="12.75">
      <c r="A21" s="763"/>
      <c r="B21" s="745"/>
      <c r="C21" s="745"/>
      <c r="D21" s="745"/>
      <c r="E21" s="745"/>
    </row>
    <row r="22" spans="1:5" ht="12.75">
      <c r="A22" s="764"/>
      <c r="B22" s="744"/>
      <c r="C22" s="744"/>
      <c r="D22" s="744"/>
      <c r="E22" s="744"/>
    </row>
    <row r="23" spans="1:5" ht="12.75">
      <c r="A23" s="40"/>
      <c r="B23" s="744"/>
      <c r="C23" s="744"/>
      <c r="D23" s="744"/>
      <c r="E23" s="744"/>
    </row>
    <row r="24" spans="1:5" ht="12.75">
      <c r="A24" s="765"/>
      <c r="B24" s="2"/>
      <c r="C24" s="744"/>
      <c r="D24" s="744"/>
      <c r="E24" s="744"/>
    </row>
    <row r="25" spans="1:5" ht="12.75">
      <c r="A25" s="2"/>
      <c r="B25" s="2"/>
      <c r="C25" s="744"/>
      <c r="D25" s="744"/>
      <c r="E25" s="744"/>
    </row>
    <row r="26" spans="1:9" ht="12.75">
      <c r="A26" s="2"/>
      <c r="B26" s="2"/>
      <c r="C26" s="744"/>
      <c r="D26" s="744"/>
      <c r="E26" s="744"/>
      <c r="I26" s="6"/>
    </row>
    <row r="27" spans="1:5" s="161" customFormat="1" ht="12.75">
      <c r="A27" s="183"/>
      <c r="B27" s="183"/>
      <c r="C27" s="749"/>
      <c r="D27" s="749"/>
      <c r="E27" s="749"/>
    </row>
    <row r="28" spans="1:9" s="161" customFormat="1" ht="12.75">
      <c r="A28" s="183"/>
      <c r="B28" s="745"/>
      <c r="C28" s="745"/>
      <c r="D28" s="745"/>
      <c r="E28" s="745"/>
      <c r="I28" s="164"/>
    </row>
    <row r="29" spans="1:5" s="161" customFormat="1" ht="12.75">
      <c r="A29" s="750"/>
      <c r="B29" s="749"/>
      <c r="C29" s="749"/>
      <c r="D29" s="749"/>
      <c r="E29" s="749"/>
    </row>
    <row r="30" spans="1:2" ht="12.75">
      <c r="A30" s="2"/>
      <c r="B30" s="2"/>
    </row>
    <row r="31" spans="2:5" ht="12.75">
      <c r="B31" s="6"/>
      <c r="C31" s="6"/>
      <c r="D31" s="6"/>
      <c r="E31" s="6"/>
    </row>
    <row r="32" spans="2:5" ht="12.75">
      <c r="B32" s="6"/>
      <c r="C32" s="6"/>
      <c r="D32" s="6"/>
      <c r="E32" s="6"/>
    </row>
    <row r="33" spans="2:5" ht="12.75">
      <c r="B33" s="6"/>
      <c r="C33" s="6"/>
      <c r="D33" s="6"/>
      <c r="E33" s="6"/>
    </row>
    <row r="41" ht="12.75">
      <c r="B41" s="6">
        <f>'príjmy mesto'!H94+'príjmy mesto'!H98+'príjmy mesto'!H99+'príjmy mesto'!H100+'príjmy mesto'!H104+'príjmy mesto'!H108+'príjmy mesto'!H109+'príjmy mesto'!H112+'príjmy mesto'!H113+'príjmy mesto'!H115</f>
        <v>214980</v>
      </c>
    </row>
    <row r="42" ht="12.75">
      <c r="B42" s="6">
        <f>'výdavky mesto'!G19+'výdavky mesto'!G25+'výdavky mesto'!G26+'výdavky mesto'!G35+'výdavky mesto'!G41+'výdavky mesto'!G42+'výdavky mesto'!G39+'výdavky mesto'!G23+'výdavky mesto'!G84+'výdavky mesto'!G91+'výdavky mesto'!G94+'výdavky mesto'!G95+'výdavky mesto'!G96+'výdavky mesto'!G160+'výdavky mesto'!G161+'výdavky mesto'!G163+1800</f>
        <v>306808</v>
      </c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paperSize="9" scale="93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H107"/>
  <sheetViews>
    <sheetView view="pageBreakPreview" zoomScaleSheetLayoutView="100" workbookViewId="0" topLeftCell="A43">
      <selection activeCell="C1" sqref="C1"/>
    </sheetView>
  </sheetViews>
  <sheetFormatPr defaultColWidth="9.140625" defaultRowHeight="12.75"/>
  <cols>
    <col min="1" max="1" width="6.28125" style="0" customWidth="1"/>
    <col min="2" max="2" width="6.00390625" style="0" customWidth="1"/>
    <col min="3" max="3" width="30.140625" style="0" customWidth="1"/>
    <col min="4" max="4" width="11.140625" style="0" customWidth="1"/>
    <col min="5" max="5" width="12.28125" style="0" customWidth="1"/>
    <col min="6" max="6" width="11.00390625" style="0" customWidth="1"/>
    <col min="7" max="7" width="11.57421875" style="0" customWidth="1"/>
  </cols>
  <sheetData>
    <row r="2" spans="4:8" ht="13.5" thickBot="1">
      <c r="D2" s="180"/>
      <c r="E2" s="180"/>
      <c r="F2" s="181"/>
      <c r="G2" s="182" t="s">
        <v>323</v>
      </c>
      <c r="H2" s="183"/>
    </row>
    <row r="3" spans="1:8" ht="12.75">
      <c r="A3" s="184" t="s">
        <v>324</v>
      </c>
      <c r="B3" s="185" t="s">
        <v>325</v>
      </c>
      <c r="C3" s="186" t="s">
        <v>2</v>
      </c>
      <c r="D3" s="187" t="s">
        <v>268</v>
      </c>
      <c r="E3" s="187" t="s">
        <v>326</v>
      </c>
      <c r="F3" s="188" t="s">
        <v>327</v>
      </c>
      <c r="G3" s="189" t="s">
        <v>294</v>
      </c>
      <c r="H3" s="190"/>
    </row>
    <row r="4" spans="1:8" ht="13.5" thickBot="1">
      <c r="A4" s="191"/>
      <c r="B4" s="192"/>
      <c r="C4" s="192"/>
      <c r="D4" s="193" t="s">
        <v>269</v>
      </c>
      <c r="E4" s="193" t="s">
        <v>328</v>
      </c>
      <c r="F4" s="194" t="s">
        <v>269</v>
      </c>
      <c r="G4" s="195" t="s">
        <v>329</v>
      </c>
      <c r="H4" s="190"/>
    </row>
    <row r="5" spans="1:8" ht="13.5" thickBot="1">
      <c r="A5" s="196">
        <v>200</v>
      </c>
      <c r="B5" s="197" t="s">
        <v>5</v>
      </c>
      <c r="C5" s="197" t="s">
        <v>330</v>
      </c>
      <c r="D5" s="198">
        <f>D6+D9</f>
        <v>2699993</v>
      </c>
      <c r="E5" s="198">
        <f>E6+E9</f>
        <v>18557</v>
      </c>
      <c r="F5" s="198">
        <f>F6+F9</f>
        <v>2718550</v>
      </c>
      <c r="G5" s="199">
        <f>G6+G9</f>
        <v>1119870</v>
      </c>
      <c r="H5" s="190"/>
    </row>
    <row r="6" spans="1:8" ht="13.5" thickBot="1">
      <c r="A6" s="200"/>
      <c r="B6" s="201" t="s">
        <v>331</v>
      </c>
      <c r="C6" s="201" t="s">
        <v>332</v>
      </c>
      <c r="D6" s="202">
        <f>D7+D8</f>
        <v>2592943</v>
      </c>
      <c r="E6" s="202">
        <f>E7+E8</f>
        <v>18557</v>
      </c>
      <c r="F6" s="202">
        <f>SUM(D6:E6)</f>
        <v>2611500</v>
      </c>
      <c r="G6" s="203">
        <f>G7+G8</f>
        <v>1087709</v>
      </c>
      <c r="H6" s="190"/>
    </row>
    <row r="7" spans="1:8" ht="12.75">
      <c r="A7" s="14"/>
      <c r="B7" s="204"/>
      <c r="C7" s="204" t="s">
        <v>333</v>
      </c>
      <c r="D7" s="205">
        <v>2454491</v>
      </c>
      <c r="E7" s="205">
        <v>0</v>
      </c>
      <c r="F7" s="206">
        <f>SUM(D7:E7)</f>
        <v>2454491</v>
      </c>
      <c r="G7" s="207">
        <v>992454</v>
      </c>
      <c r="H7" s="190"/>
    </row>
    <row r="8" spans="1:8" ht="12.75">
      <c r="A8" s="208"/>
      <c r="B8" s="209"/>
      <c r="C8" s="210" t="s">
        <v>334</v>
      </c>
      <c r="D8" s="211">
        <f>D10+D11+D12+D18+D23+D24+D25</f>
        <v>138452</v>
      </c>
      <c r="E8" s="211">
        <f>E10+E11+E12+E18+E23+E24+E25</f>
        <v>18557</v>
      </c>
      <c r="F8" s="211">
        <f>F10+F11+F12+F18+F23+F24+F25</f>
        <v>157009</v>
      </c>
      <c r="G8" s="212">
        <f>G10+G11+G12+G18+G23+G24+G25</f>
        <v>95255</v>
      </c>
      <c r="H8" s="190"/>
    </row>
    <row r="9" spans="1:8" ht="12.75">
      <c r="A9" s="213"/>
      <c r="B9" s="214" t="s">
        <v>335</v>
      </c>
      <c r="C9" s="215" t="s">
        <v>336</v>
      </c>
      <c r="D9" s="216">
        <v>107050</v>
      </c>
      <c r="E9" s="217">
        <v>0</v>
      </c>
      <c r="F9" s="217">
        <f>SUM(D9:E9)</f>
        <v>107050</v>
      </c>
      <c r="G9" s="218">
        <v>32161</v>
      </c>
      <c r="H9" s="190"/>
    </row>
    <row r="10" spans="1:8" ht="13.5" thickBot="1">
      <c r="A10" s="219"/>
      <c r="B10" s="220"/>
      <c r="C10" s="221" t="s">
        <v>337</v>
      </c>
      <c r="D10" s="222">
        <v>29543</v>
      </c>
      <c r="E10" s="223">
        <v>0</v>
      </c>
      <c r="F10" s="224">
        <f>SUM(D10:E10)</f>
        <v>29543</v>
      </c>
      <c r="G10" s="225">
        <v>15041</v>
      </c>
      <c r="H10" s="190"/>
    </row>
    <row r="11" spans="1:8" ht="13.5" thickBot="1">
      <c r="A11" s="226"/>
      <c r="B11" s="227"/>
      <c r="C11" s="228" t="s">
        <v>338</v>
      </c>
      <c r="D11" s="229">
        <v>11186</v>
      </c>
      <c r="E11" s="230">
        <v>0</v>
      </c>
      <c r="F11" s="231">
        <f>SUM(D11:E11)</f>
        <v>11186</v>
      </c>
      <c r="G11" s="232">
        <v>9289</v>
      </c>
      <c r="H11" s="190"/>
    </row>
    <row r="12" spans="1:8" ht="13.5" thickBot="1">
      <c r="A12" s="226"/>
      <c r="B12" s="227"/>
      <c r="C12" s="233" t="s">
        <v>339</v>
      </c>
      <c r="D12" s="234">
        <f>SUM(D13:D17)</f>
        <v>28580</v>
      </c>
      <c r="E12" s="235">
        <f>SUM(E13:E17)</f>
        <v>0</v>
      </c>
      <c r="F12" s="236">
        <f>SUM(F13:F17)</f>
        <v>28580</v>
      </c>
      <c r="G12" s="237">
        <f>SUM(G13:G17)</f>
        <v>14296</v>
      </c>
      <c r="H12" s="190"/>
    </row>
    <row r="13" spans="1:8" ht="12.75">
      <c r="A13" s="238"/>
      <c r="B13" s="239"/>
      <c r="C13" s="240" t="s">
        <v>340</v>
      </c>
      <c r="D13" s="241">
        <v>4647</v>
      </c>
      <c r="E13" s="242">
        <v>0</v>
      </c>
      <c r="F13" s="243">
        <f>SUM(D13:E13)</f>
        <v>4647</v>
      </c>
      <c r="G13" s="244">
        <v>2730</v>
      </c>
      <c r="H13" s="190"/>
    </row>
    <row r="14" spans="1:8" ht="12.75">
      <c r="A14" s="245"/>
      <c r="B14" s="246"/>
      <c r="C14" s="240" t="s">
        <v>341</v>
      </c>
      <c r="D14" s="241">
        <v>332</v>
      </c>
      <c r="E14" s="247">
        <v>0</v>
      </c>
      <c r="F14" s="248">
        <f>SUM(D14:E14)</f>
        <v>332</v>
      </c>
      <c r="G14" s="249">
        <v>218</v>
      </c>
      <c r="H14" s="190"/>
    </row>
    <row r="15" spans="1:8" ht="12.75">
      <c r="A15" s="245"/>
      <c r="B15" s="246"/>
      <c r="C15" s="250" t="s">
        <v>342</v>
      </c>
      <c r="D15" s="251">
        <v>6008</v>
      </c>
      <c r="E15" s="247">
        <v>0</v>
      </c>
      <c r="F15" s="248">
        <f>SUM(D15:E15)</f>
        <v>6008</v>
      </c>
      <c r="G15" s="249">
        <v>2906</v>
      </c>
      <c r="H15" s="190"/>
    </row>
    <row r="16" spans="1:8" ht="12.75">
      <c r="A16" s="245"/>
      <c r="B16" s="246"/>
      <c r="C16" s="252" t="s">
        <v>343</v>
      </c>
      <c r="D16" s="251">
        <v>14938</v>
      </c>
      <c r="E16" s="247">
        <v>0</v>
      </c>
      <c r="F16" s="248">
        <f>SUM(D16:E16)</f>
        <v>14938</v>
      </c>
      <c r="G16" s="249">
        <v>7644</v>
      </c>
      <c r="H16" s="190"/>
    </row>
    <row r="17" spans="1:8" ht="13.5" thickBot="1">
      <c r="A17" s="253"/>
      <c r="B17" s="254"/>
      <c r="C17" s="250" t="s">
        <v>344</v>
      </c>
      <c r="D17" s="251">
        <v>2655</v>
      </c>
      <c r="E17" s="255">
        <v>0</v>
      </c>
      <c r="F17" s="256">
        <f>SUM(D17:E17)</f>
        <v>2655</v>
      </c>
      <c r="G17" s="257">
        <v>798</v>
      </c>
      <c r="H17" s="190"/>
    </row>
    <row r="18" spans="1:8" ht="13.5" thickBot="1">
      <c r="A18" s="226"/>
      <c r="B18" s="227"/>
      <c r="C18" s="233" t="s">
        <v>345</v>
      </c>
      <c r="D18" s="234">
        <f>SUM(D19:D22)</f>
        <v>39169</v>
      </c>
      <c r="E18" s="235">
        <f>SUM(E19:E22)</f>
        <v>13557</v>
      </c>
      <c r="F18" s="236">
        <f>SUM(F19:F22)</f>
        <v>52726</v>
      </c>
      <c r="G18" s="237">
        <f>SUM(G19:G22)</f>
        <v>35521</v>
      </c>
      <c r="H18" s="190"/>
    </row>
    <row r="19" spans="1:8" ht="12.75">
      <c r="A19" s="238"/>
      <c r="B19" s="239"/>
      <c r="C19" s="258" t="s">
        <v>346</v>
      </c>
      <c r="D19" s="259">
        <v>13610</v>
      </c>
      <c r="E19" s="242">
        <v>6000</v>
      </c>
      <c r="F19" s="243">
        <f aca="true" t="shared" si="0" ref="F19:F25">SUM(D19:E19)</f>
        <v>19610</v>
      </c>
      <c r="G19" s="244">
        <v>11417</v>
      </c>
      <c r="H19" s="190"/>
    </row>
    <row r="20" spans="1:8" ht="12.75">
      <c r="A20" s="260"/>
      <c r="B20" s="246"/>
      <c r="C20" s="250" t="s">
        <v>347</v>
      </c>
      <c r="D20" s="251">
        <v>14804</v>
      </c>
      <c r="E20" s="247">
        <v>1000</v>
      </c>
      <c r="F20" s="248">
        <f t="shared" si="0"/>
        <v>15804</v>
      </c>
      <c r="G20" s="249">
        <v>12885</v>
      </c>
      <c r="H20" s="190"/>
    </row>
    <row r="21" spans="1:8" ht="12.75">
      <c r="A21" s="14"/>
      <c r="B21" s="204"/>
      <c r="C21" s="250" t="s">
        <v>348</v>
      </c>
      <c r="D21" s="251">
        <v>5643</v>
      </c>
      <c r="E21" s="205">
        <v>2357</v>
      </c>
      <c r="F21" s="261">
        <f t="shared" si="0"/>
        <v>8000</v>
      </c>
      <c r="G21" s="262">
        <v>5401</v>
      </c>
      <c r="H21" s="190"/>
    </row>
    <row r="22" spans="1:8" ht="13.5" thickBot="1">
      <c r="A22" s="263"/>
      <c r="B22" s="254"/>
      <c r="C22" s="252" t="s">
        <v>349</v>
      </c>
      <c r="D22" s="264">
        <v>5112</v>
      </c>
      <c r="E22" s="255">
        <v>4200</v>
      </c>
      <c r="F22" s="256">
        <f t="shared" si="0"/>
        <v>9312</v>
      </c>
      <c r="G22" s="257">
        <v>5818</v>
      </c>
      <c r="H22" s="190"/>
    </row>
    <row r="23" spans="1:8" ht="13.5" thickBot="1">
      <c r="A23" s="265"/>
      <c r="B23" s="227"/>
      <c r="C23" s="233" t="s">
        <v>350</v>
      </c>
      <c r="D23" s="234">
        <v>4083</v>
      </c>
      <c r="E23" s="266">
        <v>0</v>
      </c>
      <c r="F23" s="236">
        <f t="shared" si="0"/>
        <v>4083</v>
      </c>
      <c r="G23" s="237">
        <v>1830</v>
      </c>
      <c r="H23" s="190"/>
    </row>
    <row r="24" spans="1:8" ht="13.5" thickBot="1">
      <c r="A24" s="226"/>
      <c r="B24" s="227"/>
      <c r="C24" s="267" t="s">
        <v>351</v>
      </c>
      <c r="D24" s="229">
        <v>15933</v>
      </c>
      <c r="E24" s="230">
        <v>0</v>
      </c>
      <c r="F24" s="231">
        <f t="shared" si="0"/>
        <v>15933</v>
      </c>
      <c r="G24" s="232">
        <v>9899</v>
      </c>
      <c r="H24" s="190"/>
    </row>
    <row r="25" spans="1:8" ht="12.75">
      <c r="A25" s="268"/>
      <c r="B25" s="269"/>
      <c r="C25" s="270" t="s">
        <v>352</v>
      </c>
      <c r="D25" s="271">
        <v>9958</v>
      </c>
      <c r="E25" s="272">
        <v>5000</v>
      </c>
      <c r="F25" s="273">
        <f t="shared" si="0"/>
        <v>14958</v>
      </c>
      <c r="G25" s="274">
        <v>9379</v>
      </c>
      <c r="H25" s="190"/>
    </row>
    <row r="26" spans="1:8" ht="12.75">
      <c r="A26" s="245"/>
      <c r="B26" s="246"/>
      <c r="C26" s="246"/>
      <c r="D26" s="247"/>
      <c r="E26" s="247"/>
      <c r="F26" s="248"/>
      <c r="G26" s="275"/>
      <c r="H26" s="190"/>
    </row>
    <row r="27" spans="1:8" ht="13.5" thickBot="1">
      <c r="A27" s="276">
        <v>600</v>
      </c>
      <c r="B27" s="277" t="s">
        <v>76</v>
      </c>
      <c r="C27" s="277" t="s">
        <v>353</v>
      </c>
      <c r="D27" s="278">
        <f>D28+D45+D62+D79</f>
        <v>2592943</v>
      </c>
      <c r="E27" s="278">
        <f>E28+E45+E62+E79</f>
        <v>18557</v>
      </c>
      <c r="F27" s="278">
        <f>F28+F45+F62+F79</f>
        <v>2611500</v>
      </c>
      <c r="G27" s="279">
        <f>G28+G45+G62+G79</f>
        <v>852834</v>
      </c>
      <c r="H27" s="190"/>
    </row>
    <row r="28" spans="1:8" ht="13.5" thickBot="1">
      <c r="A28" s="280">
        <v>610</v>
      </c>
      <c r="B28" s="281"/>
      <c r="C28" s="282" t="s">
        <v>354</v>
      </c>
      <c r="D28" s="283">
        <f>D29+D30+D31+D37+D42+D43+D44</f>
        <v>1353051</v>
      </c>
      <c r="E28" s="284">
        <f>E29+E30+E31+E37+E42+E43+E44</f>
        <v>1077</v>
      </c>
      <c r="F28" s="283">
        <f>F29+F30+F31+F37+F42+F43+F44</f>
        <v>1354128</v>
      </c>
      <c r="G28" s="285">
        <f>G29+G30+G31+G37+G42+G43+G44</f>
        <v>430954</v>
      </c>
      <c r="H28" s="286"/>
    </row>
    <row r="29" spans="1:8" ht="13.5" thickBot="1">
      <c r="A29" s="265"/>
      <c r="B29" s="227"/>
      <c r="C29" s="287" t="s">
        <v>337</v>
      </c>
      <c r="D29" s="288">
        <v>567282</v>
      </c>
      <c r="E29" s="288">
        <v>0</v>
      </c>
      <c r="F29" s="229">
        <f>SUM(D29:E29)</f>
        <v>567282</v>
      </c>
      <c r="G29" s="289">
        <v>171568</v>
      </c>
      <c r="H29" s="290"/>
    </row>
    <row r="30" spans="1:8" ht="13.5" thickBot="1">
      <c r="A30" s="265"/>
      <c r="B30" s="227"/>
      <c r="C30" s="291" t="s">
        <v>338</v>
      </c>
      <c r="D30" s="292">
        <v>104959</v>
      </c>
      <c r="E30" s="292">
        <v>0</v>
      </c>
      <c r="F30" s="236">
        <f>SUM(D30:E30)</f>
        <v>104959</v>
      </c>
      <c r="G30" s="293">
        <v>33292</v>
      </c>
      <c r="H30" s="290"/>
    </row>
    <row r="31" spans="1:8" ht="13.5" thickBot="1">
      <c r="A31" s="265"/>
      <c r="B31" s="227"/>
      <c r="C31" s="291" t="s">
        <v>339</v>
      </c>
      <c r="D31" s="292">
        <f>SUM(D32:D36)</f>
        <v>190301</v>
      </c>
      <c r="E31" s="292">
        <f>SUM(E32:E36)</f>
        <v>0</v>
      </c>
      <c r="F31" s="236">
        <f>SUM(F32:F36)</f>
        <v>190301</v>
      </c>
      <c r="G31" s="293">
        <f>SUM(G32:G36)</f>
        <v>62306</v>
      </c>
      <c r="H31" s="290"/>
    </row>
    <row r="32" spans="1:8" ht="12.75">
      <c r="A32" s="294"/>
      <c r="B32" s="239"/>
      <c r="C32" s="295" t="s">
        <v>340</v>
      </c>
      <c r="D32" s="243">
        <v>35186</v>
      </c>
      <c r="E32" s="296">
        <v>0</v>
      </c>
      <c r="F32" s="243">
        <f>SUM(D32:E32)</f>
        <v>35186</v>
      </c>
      <c r="G32" s="297">
        <v>11070</v>
      </c>
      <c r="H32" s="290"/>
    </row>
    <row r="33" spans="1:8" ht="12.75">
      <c r="A33" s="260"/>
      <c r="B33" s="246"/>
      <c r="C33" s="295" t="s">
        <v>341</v>
      </c>
      <c r="D33" s="243">
        <v>21178</v>
      </c>
      <c r="E33" s="296">
        <v>0</v>
      </c>
      <c r="F33" s="243">
        <f>SUM(D33:E33)</f>
        <v>21178</v>
      </c>
      <c r="G33" s="297">
        <v>5566</v>
      </c>
      <c r="H33" s="290"/>
    </row>
    <row r="34" spans="1:8" ht="12.75">
      <c r="A34" s="260"/>
      <c r="B34" s="246"/>
      <c r="C34" s="298" t="s">
        <v>342</v>
      </c>
      <c r="D34" s="248">
        <v>54106</v>
      </c>
      <c r="E34" s="299">
        <v>0</v>
      </c>
      <c r="F34" s="248">
        <f>SUM(D34:E34)</f>
        <v>54106</v>
      </c>
      <c r="G34" s="300">
        <v>18204</v>
      </c>
      <c r="H34" s="290"/>
    </row>
    <row r="35" spans="1:8" ht="12.75">
      <c r="A35" s="260"/>
      <c r="B35" s="246"/>
      <c r="C35" s="301" t="s">
        <v>343</v>
      </c>
      <c r="D35" s="261">
        <v>64230</v>
      </c>
      <c r="E35" s="302">
        <v>0</v>
      </c>
      <c r="F35" s="261">
        <f>SUM(D35:E35)</f>
        <v>64230</v>
      </c>
      <c r="G35" s="303">
        <v>22644</v>
      </c>
      <c r="H35" s="290"/>
    </row>
    <row r="36" spans="1:8" ht="13.5" thickBot="1">
      <c r="A36" s="263"/>
      <c r="B36" s="254"/>
      <c r="C36" s="304" t="s">
        <v>344</v>
      </c>
      <c r="D36" s="305">
        <v>15601</v>
      </c>
      <c r="E36" s="306">
        <v>0</v>
      </c>
      <c r="F36" s="248">
        <f>SUM(D36:E36)</f>
        <v>15601</v>
      </c>
      <c r="G36" s="300">
        <v>4822</v>
      </c>
      <c r="H36" s="290"/>
    </row>
    <row r="37" spans="1:8" ht="13.5" thickBot="1">
      <c r="A37" s="265"/>
      <c r="B37" s="227"/>
      <c r="C37" s="291" t="s">
        <v>345</v>
      </c>
      <c r="D37" s="292">
        <f>SUM(D38:D41)</f>
        <v>145589</v>
      </c>
      <c r="E37" s="292">
        <f>SUM(E38:E41)</f>
        <v>857</v>
      </c>
      <c r="F37" s="236">
        <f>SUM(F38:F41)</f>
        <v>146446</v>
      </c>
      <c r="G37" s="293">
        <f>SUM(G38:G41)</f>
        <v>48890</v>
      </c>
      <c r="H37" s="290"/>
    </row>
    <row r="38" spans="1:8" ht="12.75">
      <c r="A38" s="294"/>
      <c r="B38" s="239"/>
      <c r="C38" s="295" t="s">
        <v>346</v>
      </c>
      <c r="D38" s="243">
        <v>29808</v>
      </c>
      <c r="E38" s="307">
        <v>0</v>
      </c>
      <c r="F38" s="308">
        <f aca="true" t="shared" si="1" ref="F38:F44">SUM(D38:E38)</f>
        <v>29808</v>
      </c>
      <c r="G38" s="309">
        <v>9919</v>
      </c>
      <c r="H38" s="290"/>
    </row>
    <row r="39" spans="1:8" ht="12.75">
      <c r="A39" s="260"/>
      <c r="B39" s="246"/>
      <c r="C39" s="298" t="s">
        <v>347</v>
      </c>
      <c r="D39" s="248">
        <v>42156</v>
      </c>
      <c r="E39" s="299">
        <v>-245</v>
      </c>
      <c r="F39" s="248">
        <f t="shared" si="1"/>
        <v>41911</v>
      </c>
      <c r="G39" s="300">
        <v>14901</v>
      </c>
      <c r="H39" s="290"/>
    </row>
    <row r="40" spans="1:8" ht="12.75">
      <c r="A40" s="260"/>
      <c r="B40" s="246"/>
      <c r="C40" s="298" t="s">
        <v>348</v>
      </c>
      <c r="D40" s="248">
        <v>34290</v>
      </c>
      <c r="E40" s="299">
        <v>1102</v>
      </c>
      <c r="F40" s="248">
        <f t="shared" si="1"/>
        <v>35392</v>
      </c>
      <c r="G40" s="300">
        <v>11309</v>
      </c>
      <c r="H40" s="290"/>
    </row>
    <row r="41" spans="1:8" ht="12.75">
      <c r="A41" s="260"/>
      <c r="B41" s="246"/>
      <c r="C41" s="295" t="s">
        <v>349</v>
      </c>
      <c r="D41" s="310">
        <v>39335</v>
      </c>
      <c r="E41" s="311">
        <v>0</v>
      </c>
      <c r="F41" s="310">
        <f t="shared" si="1"/>
        <v>39335</v>
      </c>
      <c r="G41" s="297">
        <v>12761</v>
      </c>
      <c r="H41" s="290"/>
    </row>
    <row r="42" spans="1:8" ht="13.5" thickBot="1">
      <c r="A42" s="312"/>
      <c r="B42" s="220"/>
      <c r="C42" s="313" t="s">
        <v>350</v>
      </c>
      <c r="D42" s="314">
        <v>0</v>
      </c>
      <c r="E42" s="314">
        <v>0</v>
      </c>
      <c r="F42" s="315">
        <f t="shared" si="1"/>
        <v>0</v>
      </c>
      <c r="G42" s="316">
        <v>0</v>
      </c>
      <c r="H42" s="290"/>
    </row>
    <row r="43" spans="1:8" ht="13.5" thickBot="1">
      <c r="A43" s="265"/>
      <c r="B43" s="227"/>
      <c r="C43" s="291" t="s">
        <v>351</v>
      </c>
      <c r="D43" s="317">
        <v>253270</v>
      </c>
      <c r="E43" s="317">
        <v>0</v>
      </c>
      <c r="F43" s="318">
        <f t="shared" si="1"/>
        <v>253270</v>
      </c>
      <c r="G43" s="319">
        <v>84295</v>
      </c>
      <c r="H43" s="290"/>
    </row>
    <row r="44" spans="1:8" ht="13.5" thickBot="1">
      <c r="A44" s="320"/>
      <c r="B44" s="321"/>
      <c r="C44" s="322" t="s">
        <v>352</v>
      </c>
      <c r="D44" s="317">
        <v>91650</v>
      </c>
      <c r="E44" s="317">
        <v>220</v>
      </c>
      <c r="F44" s="318">
        <f t="shared" si="1"/>
        <v>91870</v>
      </c>
      <c r="G44" s="319">
        <v>30603</v>
      </c>
      <c r="H44" s="290"/>
    </row>
    <row r="45" spans="1:8" ht="13.5" thickBot="1">
      <c r="A45" s="280">
        <v>620</v>
      </c>
      <c r="B45" s="323"/>
      <c r="C45" s="324" t="s">
        <v>355</v>
      </c>
      <c r="D45" s="284">
        <f>D46+D47+D48+D54+D59+D60+D61</f>
        <v>474673</v>
      </c>
      <c r="E45" s="284">
        <f>E46+E47+E48+E54+E59+E60+E61</f>
        <v>410</v>
      </c>
      <c r="F45" s="325">
        <f>F46+F47+F48+F54+F59+F60+F61</f>
        <v>475083</v>
      </c>
      <c r="G45" s="285">
        <f>G46+G47+G48+G54+G59+G60+G61</f>
        <v>153417</v>
      </c>
      <c r="H45" s="326"/>
    </row>
    <row r="46" spans="1:8" ht="13.5" thickBot="1">
      <c r="A46" s="265"/>
      <c r="B46" s="227"/>
      <c r="C46" s="327" t="s">
        <v>337</v>
      </c>
      <c r="D46" s="288">
        <v>192424</v>
      </c>
      <c r="E46" s="328">
        <v>0</v>
      </c>
      <c r="F46" s="288">
        <f>SUM(D46:E46)</f>
        <v>192424</v>
      </c>
      <c r="G46" s="289">
        <v>61005</v>
      </c>
      <c r="H46" s="326"/>
    </row>
    <row r="47" spans="1:8" ht="13.5" thickBot="1">
      <c r="A47" s="265"/>
      <c r="B47" s="227"/>
      <c r="C47" s="291" t="s">
        <v>338</v>
      </c>
      <c r="D47" s="292">
        <v>37044</v>
      </c>
      <c r="E47" s="328">
        <v>0</v>
      </c>
      <c r="F47" s="288">
        <f>SUM(D47:E47)</f>
        <v>37044</v>
      </c>
      <c r="G47" s="289">
        <v>11582</v>
      </c>
      <c r="H47" s="326"/>
    </row>
    <row r="48" spans="1:8" ht="13.5" thickBot="1">
      <c r="A48" s="265"/>
      <c r="B48" s="227"/>
      <c r="C48" s="291" t="s">
        <v>339</v>
      </c>
      <c r="D48" s="292">
        <f>SUM(D49:D53)</f>
        <v>68546</v>
      </c>
      <c r="E48" s="328">
        <f>SUM(E49:E53)</f>
        <v>0</v>
      </c>
      <c r="F48" s="288">
        <f>SUM(F49:F53)</f>
        <v>68546</v>
      </c>
      <c r="G48" s="289">
        <f>SUM(G49:G53)</f>
        <v>22269</v>
      </c>
      <c r="H48" s="326"/>
    </row>
    <row r="49" spans="1:8" ht="12.75">
      <c r="A49" s="294"/>
      <c r="B49" s="239"/>
      <c r="C49" s="295" t="s">
        <v>340</v>
      </c>
      <c r="D49" s="243">
        <v>12680</v>
      </c>
      <c r="E49" s="329">
        <v>0</v>
      </c>
      <c r="F49" s="241">
        <f>SUM(D49:E49)</f>
        <v>12680</v>
      </c>
      <c r="G49" s="330">
        <v>4028</v>
      </c>
      <c r="H49" s="326"/>
    </row>
    <row r="50" spans="1:8" ht="12.75">
      <c r="A50" s="260"/>
      <c r="B50" s="246"/>
      <c r="C50" s="295" t="s">
        <v>341</v>
      </c>
      <c r="D50" s="243">
        <v>7635</v>
      </c>
      <c r="E50" s="329">
        <v>0</v>
      </c>
      <c r="F50" s="241">
        <f>SUM(D50:E50)</f>
        <v>7635</v>
      </c>
      <c r="G50" s="330">
        <v>2010</v>
      </c>
      <c r="H50" s="326"/>
    </row>
    <row r="51" spans="1:8" ht="12.75">
      <c r="A51" s="260"/>
      <c r="B51" s="246"/>
      <c r="C51" s="298" t="s">
        <v>342</v>
      </c>
      <c r="D51" s="248">
        <v>19485</v>
      </c>
      <c r="E51" s="329">
        <v>0</v>
      </c>
      <c r="F51" s="241">
        <f>SUM(D51:E51)</f>
        <v>19485</v>
      </c>
      <c r="G51" s="330">
        <v>6516</v>
      </c>
      <c r="H51" s="326"/>
    </row>
    <row r="52" spans="1:8" ht="12.75">
      <c r="A52" s="260"/>
      <c r="B52" s="246"/>
      <c r="C52" s="301" t="s">
        <v>343</v>
      </c>
      <c r="D52" s="261">
        <v>23136</v>
      </c>
      <c r="E52" s="329">
        <v>0</v>
      </c>
      <c r="F52" s="241">
        <f>SUM(D52:E52)</f>
        <v>23136</v>
      </c>
      <c r="G52" s="330">
        <v>8020</v>
      </c>
      <c r="H52" s="326"/>
    </row>
    <row r="53" spans="1:8" ht="13.5" thickBot="1">
      <c r="A53" s="263"/>
      <c r="B53" s="254"/>
      <c r="C53" s="298" t="s">
        <v>344</v>
      </c>
      <c r="D53" s="248">
        <v>5610</v>
      </c>
      <c r="E53" s="331">
        <v>0</v>
      </c>
      <c r="F53" s="332">
        <f>SUM(D53:E53)</f>
        <v>5610</v>
      </c>
      <c r="G53" s="333">
        <v>1695</v>
      </c>
      <c r="H53" s="326"/>
    </row>
    <row r="54" spans="1:8" ht="13.5" thickBot="1">
      <c r="A54" s="265"/>
      <c r="B54" s="227"/>
      <c r="C54" s="291" t="s">
        <v>345</v>
      </c>
      <c r="D54" s="292">
        <f>SUM(D55:D58)</f>
        <v>52447</v>
      </c>
      <c r="E54" s="328">
        <f>SUM(E55:E58)</f>
        <v>-19</v>
      </c>
      <c r="F54" s="328">
        <f>SUM(F55:F58)</f>
        <v>52428</v>
      </c>
      <c r="G54" s="289">
        <f>SUM(G55:G58)</f>
        <v>17434</v>
      </c>
      <c r="H54" s="326"/>
    </row>
    <row r="55" spans="1:8" ht="12.75">
      <c r="A55" s="294"/>
      <c r="B55" s="239"/>
      <c r="C55" s="334" t="s">
        <v>346</v>
      </c>
      <c r="D55" s="308">
        <v>10755</v>
      </c>
      <c r="E55" s="335">
        <v>0</v>
      </c>
      <c r="F55" s="241">
        <f aca="true" t="shared" si="2" ref="F55:F61">SUM(D55:E55)</f>
        <v>10755</v>
      </c>
      <c r="G55" s="330">
        <v>3672</v>
      </c>
      <c r="H55" s="326"/>
    </row>
    <row r="56" spans="1:8" ht="12.75">
      <c r="A56" s="260"/>
      <c r="B56" s="246"/>
      <c r="C56" s="298" t="s">
        <v>347</v>
      </c>
      <c r="D56" s="248">
        <v>15170</v>
      </c>
      <c r="E56" s="335">
        <v>-417</v>
      </c>
      <c r="F56" s="241">
        <f t="shared" si="2"/>
        <v>14753</v>
      </c>
      <c r="G56" s="330">
        <v>5126</v>
      </c>
      <c r="H56" s="326"/>
    </row>
    <row r="57" spans="1:8" ht="12.75">
      <c r="A57" s="260"/>
      <c r="B57" s="246"/>
      <c r="C57" s="298" t="s">
        <v>348</v>
      </c>
      <c r="D57" s="248">
        <v>12348</v>
      </c>
      <c r="E57" s="335">
        <v>398</v>
      </c>
      <c r="F57" s="241">
        <f t="shared" si="2"/>
        <v>12746</v>
      </c>
      <c r="G57" s="330">
        <v>4154</v>
      </c>
      <c r="H57" s="326"/>
    </row>
    <row r="58" spans="1:8" ht="13.5" thickBot="1">
      <c r="A58" s="263"/>
      <c r="B58" s="254"/>
      <c r="C58" s="336" t="s">
        <v>349</v>
      </c>
      <c r="D58" s="305">
        <v>14174</v>
      </c>
      <c r="E58" s="337">
        <v>0</v>
      </c>
      <c r="F58" s="332">
        <f t="shared" si="2"/>
        <v>14174</v>
      </c>
      <c r="G58" s="333">
        <v>4482</v>
      </c>
      <c r="H58" s="326"/>
    </row>
    <row r="59" spans="1:8" ht="13.5" thickBot="1">
      <c r="A59" s="265"/>
      <c r="B59" s="227"/>
      <c r="C59" s="338" t="s">
        <v>350</v>
      </c>
      <c r="D59" s="292">
        <v>0</v>
      </c>
      <c r="E59" s="339">
        <v>349</v>
      </c>
      <c r="F59" s="339">
        <f t="shared" si="2"/>
        <v>349</v>
      </c>
      <c r="G59" s="293">
        <v>93</v>
      </c>
      <c r="H59" s="326"/>
    </row>
    <row r="60" spans="1:8" ht="13.5" thickBot="1">
      <c r="A60" s="265"/>
      <c r="B60" s="227"/>
      <c r="C60" s="338" t="s">
        <v>351</v>
      </c>
      <c r="D60" s="292">
        <v>91184</v>
      </c>
      <c r="E60" s="339">
        <v>0</v>
      </c>
      <c r="F60" s="339">
        <f t="shared" si="2"/>
        <v>91184</v>
      </c>
      <c r="G60" s="293">
        <v>30016</v>
      </c>
      <c r="H60" s="326"/>
    </row>
    <row r="61" spans="1:8" ht="13.5" thickBot="1">
      <c r="A61" s="340"/>
      <c r="B61" s="341"/>
      <c r="C61" s="342" t="s">
        <v>352</v>
      </c>
      <c r="D61" s="343">
        <v>33028</v>
      </c>
      <c r="E61" s="288">
        <v>80</v>
      </c>
      <c r="F61" s="288">
        <f t="shared" si="2"/>
        <v>33108</v>
      </c>
      <c r="G61" s="289">
        <v>11018</v>
      </c>
      <c r="H61" s="326"/>
    </row>
    <row r="62" spans="1:8" ht="13.5" thickBot="1">
      <c r="A62" s="280">
        <v>630</v>
      </c>
      <c r="B62" s="344"/>
      <c r="C62" s="323" t="s">
        <v>102</v>
      </c>
      <c r="D62" s="345">
        <f>D63+D64+D65+D71+D76+D77+D78</f>
        <v>745303</v>
      </c>
      <c r="E62" s="345">
        <f>E63+E64+E65+E71+E76+E77+E78</f>
        <v>11054</v>
      </c>
      <c r="F62" s="345">
        <f>F63+F64+F65+F71+F76+F77+F78</f>
        <v>756357</v>
      </c>
      <c r="G62" s="346">
        <f>G63+G64+G65+G71+G76+G77+G78</f>
        <v>267447</v>
      </c>
      <c r="H62" s="326"/>
    </row>
    <row r="63" spans="1:8" ht="13.5" thickBot="1">
      <c r="A63" s="265"/>
      <c r="B63" s="338"/>
      <c r="C63" s="338" t="s">
        <v>337</v>
      </c>
      <c r="D63" s="339">
        <v>315069</v>
      </c>
      <c r="E63" s="292">
        <v>-5354</v>
      </c>
      <c r="F63" s="339">
        <f>SUM(D63:E63)</f>
        <v>309715</v>
      </c>
      <c r="G63" s="293">
        <v>121053</v>
      </c>
      <c r="H63" s="326"/>
    </row>
    <row r="64" spans="1:8" ht="13.5" thickBot="1">
      <c r="A64" s="265"/>
      <c r="B64" s="227"/>
      <c r="C64" s="338" t="s">
        <v>338</v>
      </c>
      <c r="D64" s="339">
        <v>50123</v>
      </c>
      <c r="E64" s="292">
        <v>0</v>
      </c>
      <c r="F64" s="339">
        <f>SUM(D64:E64)</f>
        <v>50123</v>
      </c>
      <c r="G64" s="293">
        <v>5707</v>
      </c>
      <c r="H64" s="326"/>
    </row>
    <row r="65" spans="1:8" ht="13.5" thickBot="1">
      <c r="A65" s="265"/>
      <c r="B65" s="227"/>
      <c r="C65" s="338" t="s">
        <v>339</v>
      </c>
      <c r="D65" s="292">
        <f>SUM(D66:D70)</f>
        <v>108747</v>
      </c>
      <c r="E65" s="288">
        <f>SUM(E66:E70)</f>
        <v>0</v>
      </c>
      <c r="F65" s="288">
        <f>SUM(F66:F70)</f>
        <v>108747</v>
      </c>
      <c r="G65" s="289">
        <f>SUM(G66:G70)</f>
        <v>52489</v>
      </c>
      <c r="H65" s="326"/>
    </row>
    <row r="66" spans="1:8" ht="12.75">
      <c r="A66" s="294"/>
      <c r="B66" s="239"/>
      <c r="C66" s="295" t="s">
        <v>340</v>
      </c>
      <c r="D66" s="243">
        <v>14937</v>
      </c>
      <c r="E66" s="335">
        <v>0</v>
      </c>
      <c r="F66" s="241">
        <f>SUM(D66:E66)</f>
        <v>14937</v>
      </c>
      <c r="G66" s="330">
        <v>4251</v>
      </c>
      <c r="H66" s="326"/>
    </row>
    <row r="67" spans="1:8" ht="12.75">
      <c r="A67" s="260"/>
      <c r="B67" s="246"/>
      <c r="C67" s="295" t="s">
        <v>341</v>
      </c>
      <c r="D67" s="243">
        <v>10625</v>
      </c>
      <c r="E67" s="335">
        <v>0</v>
      </c>
      <c r="F67" s="241">
        <f>SUM(D67:E67)</f>
        <v>10625</v>
      </c>
      <c r="G67" s="330">
        <v>5609</v>
      </c>
      <c r="H67" s="326"/>
    </row>
    <row r="68" spans="1:8" ht="12.75">
      <c r="A68" s="260"/>
      <c r="B68" s="246"/>
      <c r="C68" s="298" t="s">
        <v>342</v>
      </c>
      <c r="D68" s="248">
        <v>32530</v>
      </c>
      <c r="E68" s="335">
        <v>0</v>
      </c>
      <c r="F68" s="241">
        <f>SUM(D68:E68)</f>
        <v>32530</v>
      </c>
      <c r="G68" s="330">
        <v>19632</v>
      </c>
      <c r="H68" s="326"/>
    </row>
    <row r="69" spans="1:8" ht="12.75">
      <c r="A69" s="260"/>
      <c r="B69" s="246"/>
      <c r="C69" s="301" t="s">
        <v>343</v>
      </c>
      <c r="D69" s="261">
        <v>24100</v>
      </c>
      <c r="E69" s="335">
        <v>0</v>
      </c>
      <c r="F69" s="241">
        <f>SUM(D69:E69)</f>
        <v>24100</v>
      </c>
      <c r="G69" s="330">
        <v>15578</v>
      </c>
      <c r="H69" s="326"/>
    </row>
    <row r="70" spans="1:8" ht="13.5" thickBot="1">
      <c r="A70" s="347"/>
      <c r="B70" s="348"/>
      <c r="C70" s="349" t="s">
        <v>344</v>
      </c>
      <c r="D70" s="256">
        <v>26555</v>
      </c>
      <c r="E70" s="350">
        <v>0</v>
      </c>
      <c r="F70" s="351">
        <f>SUM(D70:E70)</f>
        <v>26555</v>
      </c>
      <c r="G70" s="352">
        <v>7419</v>
      </c>
      <c r="H70" s="326"/>
    </row>
    <row r="71" spans="1:8" ht="13.5" thickBot="1">
      <c r="A71" s="265"/>
      <c r="B71" s="227"/>
      <c r="C71" s="291" t="s">
        <v>345</v>
      </c>
      <c r="D71" s="292">
        <f>D72+D73+D74+D75</f>
        <v>95434</v>
      </c>
      <c r="E71" s="339">
        <f>SUM(E72:E75)</f>
        <v>12057</v>
      </c>
      <c r="F71" s="234">
        <f>SUM(F72:F75)</f>
        <v>107491</v>
      </c>
      <c r="G71" s="293">
        <f>SUM(G72:G75)</f>
        <v>44973</v>
      </c>
      <c r="H71" s="326"/>
    </row>
    <row r="72" spans="1:8" ht="12.75">
      <c r="A72" s="294"/>
      <c r="B72" s="239"/>
      <c r="C72" s="295" t="s">
        <v>346</v>
      </c>
      <c r="D72" s="243">
        <v>26622</v>
      </c>
      <c r="E72" s="335">
        <v>6000</v>
      </c>
      <c r="F72" s="241">
        <f aca="true" t="shared" si="3" ref="F72:F78">SUM(D72:E72)</f>
        <v>32622</v>
      </c>
      <c r="G72" s="330">
        <v>8407</v>
      </c>
      <c r="H72" s="326"/>
    </row>
    <row r="73" spans="1:8" ht="12.75">
      <c r="A73" s="260"/>
      <c r="B73" s="246"/>
      <c r="C73" s="298" t="s">
        <v>347</v>
      </c>
      <c r="D73" s="248">
        <v>15601</v>
      </c>
      <c r="E73" s="335">
        <v>1000</v>
      </c>
      <c r="F73" s="241">
        <f t="shared" si="3"/>
        <v>16601</v>
      </c>
      <c r="G73" s="330">
        <v>15068</v>
      </c>
      <c r="H73" s="326"/>
    </row>
    <row r="74" spans="1:8" ht="12.75">
      <c r="A74" s="260"/>
      <c r="B74" s="246"/>
      <c r="C74" s="298" t="s">
        <v>348</v>
      </c>
      <c r="D74" s="248">
        <v>19087</v>
      </c>
      <c r="E74" s="335">
        <v>857</v>
      </c>
      <c r="F74" s="241">
        <f t="shared" si="3"/>
        <v>19944</v>
      </c>
      <c r="G74" s="330">
        <v>11977</v>
      </c>
      <c r="H74" s="326"/>
    </row>
    <row r="75" spans="1:8" ht="13.5" thickBot="1">
      <c r="A75" s="347"/>
      <c r="B75" s="348"/>
      <c r="C75" s="301" t="s">
        <v>349</v>
      </c>
      <c r="D75" s="353">
        <v>34124</v>
      </c>
      <c r="E75" s="354">
        <v>4200</v>
      </c>
      <c r="F75" s="264">
        <f t="shared" si="3"/>
        <v>38324</v>
      </c>
      <c r="G75" s="355">
        <v>9521</v>
      </c>
      <c r="H75" s="326"/>
    </row>
    <row r="76" spans="1:8" ht="13.5" thickBot="1">
      <c r="A76" s="265"/>
      <c r="B76" s="356"/>
      <c r="C76" s="338" t="s">
        <v>350</v>
      </c>
      <c r="D76" s="292">
        <v>66390</v>
      </c>
      <c r="E76" s="339">
        <v>-349</v>
      </c>
      <c r="F76" s="339">
        <f t="shared" si="3"/>
        <v>66041</v>
      </c>
      <c r="G76" s="293">
        <v>14158</v>
      </c>
      <c r="H76" s="326"/>
    </row>
    <row r="77" spans="1:8" ht="13.5" thickBot="1">
      <c r="A77" s="320"/>
      <c r="B77" s="357"/>
      <c r="C77" s="358" t="s">
        <v>351</v>
      </c>
      <c r="D77" s="314">
        <v>56430</v>
      </c>
      <c r="E77" s="359">
        <v>0</v>
      </c>
      <c r="F77" s="314">
        <f t="shared" si="3"/>
        <v>56430</v>
      </c>
      <c r="G77" s="316">
        <v>11788</v>
      </c>
      <c r="H77" s="326"/>
    </row>
    <row r="78" spans="1:8" ht="13.5" thickBot="1">
      <c r="A78" s="265"/>
      <c r="B78" s="356"/>
      <c r="C78" s="338" t="s">
        <v>352</v>
      </c>
      <c r="D78" s="292">
        <v>53110</v>
      </c>
      <c r="E78" s="339">
        <v>4700</v>
      </c>
      <c r="F78" s="339">
        <f t="shared" si="3"/>
        <v>57810</v>
      </c>
      <c r="G78" s="293">
        <v>17279</v>
      </c>
      <c r="H78" s="326"/>
    </row>
    <row r="79" spans="1:8" ht="13.5" thickBot="1">
      <c r="A79" s="280">
        <v>640</v>
      </c>
      <c r="B79" s="344"/>
      <c r="C79" s="323" t="s">
        <v>356</v>
      </c>
      <c r="D79" s="284">
        <f>D80+D81+D82+D88+D93+D94+D95</f>
        <v>19916</v>
      </c>
      <c r="E79" s="284">
        <f>E80+E81+E82+E88+E93+E94+E95</f>
        <v>6016</v>
      </c>
      <c r="F79" s="284">
        <f>F80+F81+F82+F88+F93+F94+F95</f>
        <v>25932</v>
      </c>
      <c r="G79" s="285">
        <f>G80+G81+G82+G88+G93+G94+G95</f>
        <v>1016</v>
      </c>
      <c r="H79" s="326"/>
    </row>
    <row r="80" spans="1:8" ht="13.5" thickBot="1">
      <c r="A80" s="320"/>
      <c r="B80" s="357"/>
      <c r="C80" s="358" t="s">
        <v>337</v>
      </c>
      <c r="D80" s="314">
        <v>6439</v>
      </c>
      <c r="E80" s="314">
        <v>5354</v>
      </c>
      <c r="F80" s="314">
        <f>SUM(D80:E80)</f>
        <v>11793</v>
      </c>
      <c r="G80" s="316">
        <v>507</v>
      </c>
      <c r="H80" s="326"/>
    </row>
    <row r="81" spans="1:8" ht="13.5" thickBot="1">
      <c r="A81" s="265"/>
      <c r="B81" s="356"/>
      <c r="C81" s="338" t="s">
        <v>338</v>
      </c>
      <c r="D81" s="292">
        <v>4979</v>
      </c>
      <c r="E81" s="339">
        <v>0</v>
      </c>
      <c r="F81" s="339">
        <f>SUM(D81:E81)</f>
        <v>4979</v>
      </c>
      <c r="G81" s="293">
        <v>211</v>
      </c>
      <c r="H81" s="326"/>
    </row>
    <row r="82" spans="1:8" ht="13.5" thickBot="1">
      <c r="A82" s="265"/>
      <c r="B82" s="356"/>
      <c r="C82" s="338" t="s">
        <v>339</v>
      </c>
      <c r="D82" s="292">
        <f>SUM(D83:D87)</f>
        <v>3916</v>
      </c>
      <c r="E82" s="339">
        <f>SUM(E83:E87)</f>
        <v>0</v>
      </c>
      <c r="F82" s="339">
        <f>SUM(F83:F87)</f>
        <v>3916</v>
      </c>
      <c r="G82" s="293">
        <f>SUM(G83:G87)</f>
        <v>228</v>
      </c>
      <c r="H82" s="326"/>
    </row>
    <row r="83" spans="1:8" ht="12.75">
      <c r="A83" s="294"/>
      <c r="B83" s="239"/>
      <c r="C83" s="295" t="s">
        <v>340</v>
      </c>
      <c r="D83" s="243">
        <v>1925</v>
      </c>
      <c r="E83" s="335">
        <v>0</v>
      </c>
      <c r="F83" s="241">
        <f>SUM(D83:E83)</f>
        <v>1925</v>
      </c>
      <c r="G83" s="330">
        <v>85</v>
      </c>
      <c r="H83" s="326"/>
    </row>
    <row r="84" spans="1:8" ht="12.75">
      <c r="A84" s="260"/>
      <c r="B84" s="246"/>
      <c r="C84" s="295" t="s">
        <v>341</v>
      </c>
      <c r="D84" s="243">
        <v>166</v>
      </c>
      <c r="E84" s="335">
        <v>0</v>
      </c>
      <c r="F84" s="241">
        <f>SUM(D84:E84)</f>
        <v>166</v>
      </c>
      <c r="G84" s="330">
        <v>71</v>
      </c>
      <c r="H84" s="326"/>
    </row>
    <row r="85" spans="1:8" ht="12.75">
      <c r="A85" s="260"/>
      <c r="B85" s="246"/>
      <c r="C85" s="298" t="s">
        <v>342</v>
      </c>
      <c r="D85" s="248">
        <v>332</v>
      </c>
      <c r="E85" s="335">
        <v>0</v>
      </c>
      <c r="F85" s="241">
        <f>SUM(D85:E85)</f>
        <v>332</v>
      </c>
      <c r="G85" s="330">
        <v>0</v>
      </c>
      <c r="H85" s="326"/>
    </row>
    <row r="86" spans="1:8" ht="12.75">
      <c r="A86" s="260"/>
      <c r="B86" s="246"/>
      <c r="C86" s="301" t="s">
        <v>343</v>
      </c>
      <c r="D86" s="261">
        <v>1427</v>
      </c>
      <c r="E86" s="335">
        <v>0</v>
      </c>
      <c r="F86" s="241">
        <f>SUM(D86:E86)</f>
        <v>1427</v>
      </c>
      <c r="G86" s="330">
        <v>72</v>
      </c>
      <c r="H86" s="326"/>
    </row>
    <row r="87" spans="1:8" ht="13.5" thickBot="1">
      <c r="A87" s="347"/>
      <c r="B87" s="348"/>
      <c r="C87" s="360" t="s">
        <v>344</v>
      </c>
      <c r="D87" s="256">
        <v>66</v>
      </c>
      <c r="E87" s="354">
        <v>0</v>
      </c>
      <c r="F87" s="264">
        <f>SUM(D87:E87)</f>
        <v>66</v>
      </c>
      <c r="G87" s="355">
        <v>0</v>
      </c>
      <c r="H87" s="326"/>
    </row>
    <row r="88" spans="1:8" ht="13.5" thickBot="1">
      <c r="A88" s="265"/>
      <c r="B88" s="356"/>
      <c r="C88" s="338" t="s">
        <v>345</v>
      </c>
      <c r="D88" s="292">
        <f>SUM(D89:D92)</f>
        <v>2723</v>
      </c>
      <c r="E88" s="339">
        <f>SUM(E89:E92)</f>
        <v>662</v>
      </c>
      <c r="F88" s="234">
        <f>SUM(F89:F92)</f>
        <v>3385</v>
      </c>
      <c r="G88" s="293">
        <f>SUM(G89:G92)</f>
        <v>70</v>
      </c>
      <c r="H88" s="326"/>
    </row>
    <row r="89" spans="1:8" ht="12.75">
      <c r="A89" s="294"/>
      <c r="B89" s="239"/>
      <c r="C89" s="295" t="s">
        <v>346</v>
      </c>
      <c r="D89" s="243">
        <v>332</v>
      </c>
      <c r="E89" s="335">
        <v>0</v>
      </c>
      <c r="F89" s="241">
        <f aca="true" t="shared" si="4" ref="F89:F95">SUM(D89:E89)</f>
        <v>332</v>
      </c>
      <c r="G89" s="330">
        <v>0</v>
      </c>
      <c r="H89" s="326"/>
    </row>
    <row r="90" spans="1:8" ht="12.75">
      <c r="A90" s="260"/>
      <c r="B90" s="246"/>
      <c r="C90" s="298" t="s">
        <v>347</v>
      </c>
      <c r="D90" s="248">
        <v>1892</v>
      </c>
      <c r="E90" s="335">
        <v>662</v>
      </c>
      <c r="F90" s="241">
        <f t="shared" si="4"/>
        <v>2554</v>
      </c>
      <c r="G90" s="330">
        <v>40</v>
      </c>
      <c r="H90" s="326"/>
    </row>
    <row r="91" spans="1:8" ht="12.75">
      <c r="A91" s="260"/>
      <c r="B91" s="246"/>
      <c r="C91" s="298" t="s">
        <v>348</v>
      </c>
      <c r="D91" s="248">
        <v>167</v>
      </c>
      <c r="E91" s="335">
        <v>0</v>
      </c>
      <c r="F91" s="241">
        <f t="shared" si="4"/>
        <v>167</v>
      </c>
      <c r="G91" s="330">
        <v>30</v>
      </c>
      <c r="H91" s="326"/>
    </row>
    <row r="92" spans="1:8" ht="13.5" thickBot="1">
      <c r="A92" s="347"/>
      <c r="B92" s="348"/>
      <c r="C92" s="301" t="s">
        <v>349</v>
      </c>
      <c r="D92" s="353">
        <v>332</v>
      </c>
      <c r="E92" s="354">
        <v>0</v>
      </c>
      <c r="F92" s="264">
        <f t="shared" si="4"/>
        <v>332</v>
      </c>
      <c r="G92" s="355">
        <v>0</v>
      </c>
      <c r="H92" s="326"/>
    </row>
    <row r="93" spans="1:8" ht="13.5" thickBot="1">
      <c r="A93" s="265"/>
      <c r="B93" s="356"/>
      <c r="C93" s="338" t="s">
        <v>350</v>
      </c>
      <c r="D93" s="339">
        <v>0</v>
      </c>
      <c r="E93" s="339">
        <v>0</v>
      </c>
      <c r="F93" s="234">
        <f t="shared" si="4"/>
        <v>0</v>
      </c>
      <c r="G93" s="293">
        <v>0</v>
      </c>
      <c r="H93" s="326"/>
    </row>
    <row r="94" spans="1:8" ht="13.5" thickBot="1">
      <c r="A94" s="320"/>
      <c r="B94" s="357"/>
      <c r="C94" s="358" t="s">
        <v>351</v>
      </c>
      <c r="D94" s="314">
        <v>1659</v>
      </c>
      <c r="E94" s="314">
        <v>0</v>
      </c>
      <c r="F94" s="361">
        <f t="shared" si="4"/>
        <v>1659</v>
      </c>
      <c r="G94" s="316">
        <v>0</v>
      </c>
      <c r="H94" s="326"/>
    </row>
    <row r="95" spans="1:8" ht="13.5" thickBot="1">
      <c r="A95" s="265"/>
      <c r="B95" s="356"/>
      <c r="C95" s="338" t="s">
        <v>352</v>
      </c>
      <c r="D95" s="339">
        <v>200</v>
      </c>
      <c r="E95" s="339">
        <v>0</v>
      </c>
      <c r="F95" s="234">
        <f t="shared" si="4"/>
        <v>200</v>
      </c>
      <c r="G95" s="293">
        <v>0</v>
      </c>
      <c r="H95" s="326"/>
    </row>
    <row r="96" spans="1:8" ht="13.5" thickBot="1">
      <c r="A96" s="362"/>
      <c r="B96" s="363"/>
      <c r="C96" s="364" t="s">
        <v>357</v>
      </c>
      <c r="D96" s="365">
        <f>SUM(D97:D103)</f>
        <v>107050</v>
      </c>
      <c r="E96" s="365">
        <f>SUM(E97:E103)</f>
        <v>0</v>
      </c>
      <c r="F96" s="366">
        <f>SUM(F97:F103)</f>
        <v>107050</v>
      </c>
      <c r="G96" s="367">
        <f>SUM(G97:G103)</f>
        <v>33195</v>
      </c>
      <c r="H96" s="368"/>
    </row>
    <row r="97" spans="1:8" ht="12.75">
      <c r="A97" s="294"/>
      <c r="B97" s="239"/>
      <c r="C97" s="369" t="s">
        <v>358</v>
      </c>
      <c r="D97" s="243">
        <v>7272</v>
      </c>
      <c r="E97" s="243">
        <v>0</v>
      </c>
      <c r="F97" s="310">
        <f aca="true" t="shared" si="5" ref="F97:F103">SUM(D97:E97)</f>
        <v>7272</v>
      </c>
      <c r="G97" s="297">
        <v>2807</v>
      </c>
      <c r="H97" s="370"/>
    </row>
    <row r="98" spans="1:8" ht="12.75">
      <c r="A98" s="260"/>
      <c r="B98" s="246"/>
      <c r="C98" s="371" t="s">
        <v>359</v>
      </c>
      <c r="D98" s="248">
        <v>16955</v>
      </c>
      <c r="E98" s="248">
        <v>0</v>
      </c>
      <c r="F98" s="372">
        <f t="shared" si="5"/>
        <v>16955</v>
      </c>
      <c r="G98" s="300">
        <v>6486</v>
      </c>
      <c r="H98" s="370"/>
    </row>
    <row r="99" spans="1:8" ht="12.75">
      <c r="A99" s="260"/>
      <c r="B99" s="246"/>
      <c r="C99" s="371" t="s">
        <v>360</v>
      </c>
      <c r="D99" s="248">
        <v>8730</v>
      </c>
      <c r="E99" s="248">
        <v>0</v>
      </c>
      <c r="F99" s="372">
        <f t="shared" si="5"/>
        <v>8730</v>
      </c>
      <c r="G99" s="300">
        <v>0</v>
      </c>
      <c r="H99" s="370"/>
    </row>
    <row r="100" spans="1:8" ht="12.75">
      <c r="A100" s="260"/>
      <c r="B100" s="246"/>
      <c r="C100" s="371" t="s">
        <v>361</v>
      </c>
      <c r="D100" s="248">
        <v>16551</v>
      </c>
      <c r="E100" s="248">
        <v>0</v>
      </c>
      <c r="F100" s="372">
        <f t="shared" si="5"/>
        <v>16551</v>
      </c>
      <c r="G100" s="300">
        <v>5602</v>
      </c>
      <c r="H100" s="370"/>
    </row>
    <row r="101" spans="1:8" ht="12.75">
      <c r="A101" s="260"/>
      <c r="B101" s="246"/>
      <c r="C101" s="371" t="s">
        <v>362</v>
      </c>
      <c r="D101" s="248">
        <v>15297</v>
      </c>
      <c r="E101" s="248">
        <v>0</v>
      </c>
      <c r="F101" s="372">
        <f t="shared" si="5"/>
        <v>15297</v>
      </c>
      <c r="G101" s="300">
        <v>5283</v>
      </c>
      <c r="H101" s="370"/>
    </row>
    <row r="102" spans="1:8" ht="12.75">
      <c r="A102" s="260"/>
      <c r="B102" s="246"/>
      <c r="C102" s="371" t="s">
        <v>363</v>
      </c>
      <c r="D102" s="248">
        <v>32413</v>
      </c>
      <c r="E102" s="248">
        <v>0</v>
      </c>
      <c r="F102" s="372">
        <f t="shared" si="5"/>
        <v>32413</v>
      </c>
      <c r="G102" s="300">
        <v>13017</v>
      </c>
      <c r="H102" s="370"/>
    </row>
    <row r="103" spans="1:8" ht="13.5" thickBot="1">
      <c r="A103" s="347"/>
      <c r="B103" s="348"/>
      <c r="C103" s="2" t="s">
        <v>364</v>
      </c>
      <c r="D103" s="261">
        <v>9832</v>
      </c>
      <c r="E103" s="261">
        <v>0</v>
      </c>
      <c r="F103" s="353">
        <f t="shared" si="5"/>
        <v>9832</v>
      </c>
      <c r="G103" s="303">
        <v>0</v>
      </c>
      <c r="H103" s="370"/>
    </row>
    <row r="104" spans="1:8" ht="13.5" thickBot="1">
      <c r="A104" s="373"/>
      <c r="B104" s="374"/>
      <c r="C104" s="375" t="s">
        <v>365</v>
      </c>
      <c r="D104" s="376">
        <f>D27+D96</f>
        <v>2699993</v>
      </c>
      <c r="E104" s="377">
        <f>E27+E96</f>
        <v>18557</v>
      </c>
      <c r="F104" s="378">
        <f>F27+F96</f>
        <v>2718550</v>
      </c>
      <c r="G104" s="379">
        <f>G27+G96</f>
        <v>886029</v>
      </c>
      <c r="H104" s="368"/>
    </row>
    <row r="105" spans="3:8" ht="12.75">
      <c r="C105" s="380"/>
      <c r="D105" s="381"/>
      <c r="E105" s="381"/>
      <c r="F105" s="382"/>
      <c r="G105" s="381"/>
      <c r="H105" s="368"/>
    </row>
    <row r="106" spans="3:8" ht="12.75">
      <c r="C106" s="383" t="s">
        <v>366</v>
      </c>
      <c r="D106" s="382"/>
      <c r="E106" s="381"/>
      <c r="F106" s="382"/>
      <c r="G106" s="381"/>
      <c r="H106" s="368"/>
    </row>
    <row r="107" spans="3:8" ht="12.75">
      <c r="C107" s="380"/>
      <c r="D107" s="381"/>
      <c r="E107" s="381"/>
      <c r="F107" s="382"/>
      <c r="G107" s="381"/>
      <c r="H107" s="36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59"/>
  <sheetViews>
    <sheetView view="pageBreakPreview" zoomScaleSheetLayoutView="100" workbookViewId="0" topLeftCell="A133">
      <selection activeCell="L11" sqref="L11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3" width="24.140625" style="0" customWidth="1"/>
    <col min="4" max="4" width="11.140625" style="0" customWidth="1"/>
    <col min="5" max="5" width="12.28125" style="0" customWidth="1"/>
    <col min="6" max="6" width="11.00390625" style="0" customWidth="1"/>
    <col min="7" max="7" width="11.57421875" style="0" customWidth="1"/>
    <col min="8" max="8" width="9.8515625" style="0" bestFit="1" customWidth="1"/>
  </cols>
  <sheetData>
    <row r="1" ht="13.5" thickBot="1"/>
    <row r="2" spans="1:8" ht="12.75">
      <c r="A2" s="384" t="s">
        <v>324</v>
      </c>
      <c r="B2" s="385" t="s">
        <v>325</v>
      </c>
      <c r="C2" s="386" t="s">
        <v>2</v>
      </c>
      <c r="D2" s="387" t="s">
        <v>367</v>
      </c>
      <c r="E2" s="388" t="s">
        <v>268</v>
      </c>
      <c r="F2" s="389" t="s">
        <v>326</v>
      </c>
      <c r="G2" s="390" t="s">
        <v>327</v>
      </c>
      <c r="H2" s="391" t="s">
        <v>294</v>
      </c>
    </row>
    <row r="3" spans="1:8" ht="13.5" thickBot="1">
      <c r="A3" s="392"/>
      <c r="B3" s="393"/>
      <c r="C3" s="394"/>
      <c r="D3" s="395" t="s">
        <v>368</v>
      </c>
      <c r="E3" s="395" t="s">
        <v>369</v>
      </c>
      <c r="F3" s="396" t="s">
        <v>328</v>
      </c>
      <c r="G3" s="397" t="s">
        <v>269</v>
      </c>
      <c r="H3" s="398" t="s">
        <v>329</v>
      </c>
    </row>
    <row r="4" spans="1:8" ht="13.5" thickBot="1">
      <c r="A4" s="399"/>
      <c r="B4" s="400"/>
      <c r="C4" s="401"/>
      <c r="D4" s="402"/>
      <c r="E4" s="403"/>
      <c r="F4" s="404"/>
      <c r="G4" s="404"/>
      <c r="H4" s="405"/>
    </row>
    <row r="5" spans="1:8" ht="13.5" thickBot="1">
      <c r="A5" s="406" t="s">
        <v>5</v>
      </c>
      <c r="B5" s="407"/>
      <c r="C5" s="408" t="s">
        <v>370</v>
      </c>
      <c r="D5" s="409">
        <v>2302064</v>
      </c>
      <c r="E5" s="410">
        <f>E6+E7</f>
        <v>2384742</v>
      </c>
      <c r="F5" s="411">
        <f>F6+F7</f>
        <v>41658</v>
      </c>
      <c r="G5" s="412">
        <f>G6+G7</f>
        <v>2426400</v>
      </c>
      <c r="H5" s="413">
        <f>H6+H7</f>
        <v>1040358</v>
      </c>
    </row>
    <row r="6" spans="1:8" ht="15.75" thickBot="1">
      <c r="A6" s="414"/>
      <c r="B6" s="415"/>
      <c r="C6" s="416" t="s">
        <v>258</v>
      </c>
      <c r="D6" s="417">
        <v>0</v>
      </c>
      <c r="E6" s="418">
        <v>0</v>
      </c>
      <c r="F6" s="419">
        <v>0</v>
      </c>
      <c r="G6" s="420">
        <f>SUM(D6:F6)</f>
        <v>0</v>
      </c>
      <c r="H6" s="421">
        <v>0</v>
      </c>
    </row>
    <row r="7" spans="1:8" ht="15.75" thickBot="1">
      <c r="A7" s="422"/>
      <c r="B7" s="423"/>
      <c r="C7" s="424" t="s">
        <v>371</v>
      </c>
      <c r="D7" s="425">
        <v>2302064</v>
      </c>
      <c r="E7" s="426">
        <f>E8+E24+E35+E31+E32</f>
        <v>2384742</v>
      </c>
      <c r="F7" s="427">
        <f>F8+F24+F35+F31+F32</f>
        <v>41658</v>
      </c>
      <c r="G7" s="428">
        <f>G8+G24+G31+G32+G35</f>
        <v>2426400</v>
      </c>
      <c r="H7" s="429">
        <f>H8+H24+H35+H31+H32</f>
        <v>1040358</v>
      </c>
    </row>
    <row r="8" spans="1:8" ht="13.5" thickBot="1">
      <c r="A8" s="430"/>
      <c r="B8" s="431" t="s">
        <v>5</v>
      </c>
      <c r="C8" s="432" t="s">
        <v>372</v>
      </c>
      <c r="D8" s="433">
        <f>D12+D13+D14+D15+D16+D17+D18+D19+D20+D21+D22+D23</f>
        <v>2209155</v>
      </c>
      <c r="E8" s="434">
        <f>E12+E13+E14+E15+E16+E17+E18+E19+E20+E21+E22+E23</f>
        <v>2366589</v>
      </c>
      <c r="F8" s="377">
        <f>F12+F13+F14+F15+F16+F17+F18+F19+F20+F21+F22+F23</f>
        <v>13414</v>
      </c>
      <c r="G8" s="435">
        <f>G12+G13+G14+G15+G16+G17+G18+G19+G20+G21+G22+G23</f>
        <v>2380003</v>
      </c>
      <c r="H8" s="379">
        <f>H12+H13+H14+H15+H16+H17+H18+H19+H20+H21+H22+H23</f>
        <v>1007054</v>
      </c>
    </row>
    <row r="9" spans="1:8" ht="13.5" thickBot="1">
      <c r="A9" s="399"/>
      <c r="B9" s="400"/>
      <c r="C9" s="436" t="s">
        <v>7</v>
      </c>
      <c r="D9" s="437"/>
      <c r="E9" s="403"/>
      <c r="F9" s="438"/>
      <c r="G9" s="439"/>
      <c r="H9" s="405"/>
    </row>
    <row r="10" spans="1:8" ht="13.5" thickBot="1">
      <c r="A10" s="440"/>
      <c r="B10" s="441" t="s">
        <v>331</v>
      </c>
      <c r="C10" s="442" t="s">
        <v>373</v>
      </c>
      <c r="D10" s="443">
        <f>D12+D14+D15+D17+D19+D20+D21+D22</f>
        <v>2194748</v>
      </c>
      <c r="E10" s="444">
        <f>E12+E14+E15+E17+E19+E20+E22+E23</f>
        <v>2349701</v>
      </c>
      <c r="F10" s="445">
        <f>F12+F14+F15+F17+F19+F20+F22+F23</f>
        <v>13414</v>
      </c>
      <c r="G10" s="446">
        <f>G12+G14+G15+G17+G19+G20+G22+G23</f>
        <v>2363115</v>
      </c>
      <c r="H10" s="447">
        <f>H12+H14+H15+H17+H19+H20+H22+H23</f>
        <v>990166</v>
      </c>
    </row>
    <row r="11" spans="1:8" ht="12.75">
      <c r="A11" s="448"/>
      <c r="B11" s="449"/>
      <c r="C11" s="450" t="s">
        <v>7</v>
      </c>
      <c r="D11" s="451"/>
      <c r="E11" s="452"/>
      <c r="F11" s="453"/>
      <c r="G11" s="453"/>
      <c r="H11" s="453"/>
    </row>
    <row r="12" spans="1:8" ht="12.75">
      <c r="A12" s="454"/>
      <c r="B12" s="455"/>
      <c r="C12" s="456" t="s">
        <v>374</v>
      </c>
      <c r="D12" s="457">
        <v>2087499</v>
      </c>
      <c r="E12" s="458">
        <v>2246330</v>
      </c>
      <c r="F12" s="459">
        <v>0</v>
      </c>
      <c r="G12" s="459">
        <f aca="true" t="shared" si="0" ref="G12:G24">SUM(E12:F12)</f>
        <v>2246330</v>
      </c>
      <c r="H12" s="459">
        <v>935970</v>
      </c>
    </row>
    <row r="13" spans="1:8" ht="12.75">
      <c r="A13" s="454"/>
      <c r="B13" s="460"/>
      <c r="C13" s="461" t="s">
        <v>375</v>
      </c>
      <c r="D13" s="462">
        <v>2656</v>
      </c>
      <c r="E13" s="458">
        <v>7129</v>
      </c>
      <c r="F13" s="459">
        <v>0</v>
      </c>
      <c r="G13" s="459">
        <f t="shared" si="0"/>
        <v>7129</v>
      </c>
      <c r="H13" s="459">
        <v>7129</v>
      </c>
    </row>
    <row r="14" spans="1:8" ht="12.75">
      <c r="A14" s="454"/>
      <c r="B14" s="463"/>
      <c r="C14" s="464" t="s">
        <v>376</v>
      </c>
      <c r="D14" s="457">
        <v>23900</v>
      </c>
      <c r="E14" s="458">
        <v>29700</v>
      </c>
      <c r="F14" s="459">
        <v>0</v>
      </c>
      <c r="G14" s="459">
        <f t="shared" si="0"/>
        <v>29700</v>
      </c>
      <c r="H14" s="459">
        <v>9900</v>
      </c>
    </row>
    <row r="15" spans="1:8" ht="12.75">
      <c r="A15" s="454"/>
      <c r="B15" s="460"/>
      <c r="C15" s="461" t="s">
        <v>377</v>
      </c>
      <c r="D15" s="462">
        <v>15867</v>
      </c>
      <c r="E15" s="458">
        <v>12186</v>
      </c>
      <c r="F15" s="459">
        <v>0</v>
      </c>
      <c r="G15" s="459">
        <f t="shared" si="0"/>
        <v>12186</v>
      </c>
      <c r="H15" s="459">
        <v>6093</v>
      </c>
    </row>
    <row r="16" spans="1:8" ht="12.75">
      <c r="A16" s="454"/>
      <c r="B16" s="463"/>
      <c r="C16" s="456" t="s">
        <v>378</v>
      </c>
      <c r="D16" s="457">
        <v>1361</v>
      </c>
      <c r="E16" s="458">
        <v>1755</v>
      </c>
      <c r="F16" s="459">
        <v>0</v>
      </c>
      <c r="G16" s="459">
        <f t="shared" si="0"/>
        <v>1755</v>
      </c>
      <c r="H16" s="459">
        <v>1755</v>
      </c>
    </row>
    <row r="17" spans="1:8" ht="12.75">
      <c r="A17" s="454"/>
      <c r="B17" s="460"/>
      <c r="C17" s="461" t="s">
        <v>379</v>
      </c>
      <c r="D17" s="462">
        <v>44546</v>
      </c>
      <c r="E17" s="458">
        <v>27065</v>
      </c>
      <c r="F17" s="459">
        <v>0</v>
      </c>
      <c r="G17" s="459">
        <f t="shared" si="0"/>
        <v>27065</v>
      </c>
      <c r="H17" s="459">
        <v>13532</v>
      </c>
    </row>
    <row r="18" spans="1:8" ht="12.75">
      <c r="A18" s="454"/>
      <c r="B18" s="463"/>
      <c r="C18" s="456" t="s">
        <v>380</v>
      </c>
      <c r="D18" s="457">
        <v>1693</v>
      </c>
      <c r="E18" s="458">
        <v>3158</v>
      </c>
      <c r="F18" s="459">
        <v>0</v>
      </c>
      <c r="G18" s="459">
        <f t="shared" si="0"/>
        <v>3158</v>
      </c>
      <c r="H18" s="459">
        <v>3158</v>
      </c>
    </row>
    <row r="19" spans="1:8" ht="12.75">
      <c r="A19" s="454"/>
      <c r="B19" s="463"/>
      <c r="C19" s="456" t="s">
        <v>381</v>
      </c>
      <c r="D19" s="457">
        <v>5045</v>
      </c>
      <c r="E19" s="458">
        <v>0</v>
      </c>
      <c r="F19" s="459">
        <v>9414</v>
      </c>
      <c r="G19" s="459">
        <f t="shared" si="0"/>
        <v>9414</v>
      </c>
      <c r="H19" s="459">
        <v>0</v>
      </c>
    </row>
    <row r="20" spans="1:8" ht="12.75">
      <c r="A20" s="454"/>
      <c r="B20" s="463"/>
      <c r="C20" s="456" t="s">
        <v>382</v>
      </c>
      <c r="D20" s="457">
        <v>3784</v>
      </c>
      <c r="E20" s="458">
        <v>0</v>
      </c>
      <c r="F20" s="459">
        <v>0</v>
      </c>
      <c r="G20" s="459">
        <f t="shared" si="0"/>
        <v>0</v>
      </c>
      <c r="H20" s="459">
        <v>0</v>
      </c>
    </row>
    <row r="21" spans="1:8" ht="12.75">
      <c r="A21" s="454"/>
      <c r="B21" s="463"/>
      <c r="C21" s="464" t="s">
        <v>383</v>
      </c>
      <c r="D21" s="457">
        <v>4846</v>
      </c>
      <c r="E21" s="458">
        <v>4846</v>
      </c>
      <c r="F21" s="459">
        <v>0</v>
      </c>
      <c r="G21" s="459">
        <f t="shared" si="0"/>
        <v>4846</v>
      </c>
      <c r="H21" s="459">
        <v>4846</v>
      </c>
    </row>
    <row r="22" spans="1:8" ht="13.5" thickBot="1">
      <c r="A22" s="465"/>
      <c r="B22" s="460"/>
      <c r="C22" s="461" t="s">
        <v>384</v>
      </c>
      <c r="D22" s="462">
        <v>9261</v>
      </c>
      <c r="E22" s="466">
        <v>27781</v>
      </c>
      <c r="F22" s="467">
        <v>0</v>
      </c>
      <c r="G22" s="467">
        <f t="shared" si="0"/>
        <v>27781</v>
      </c>
      <c r="H22" s="468">
        <v>18520</v>
      </c>
    </row>
    <row r="23" spans="1:8" ht="13.5" thickBot="1">
      <c r="A23" s="430"/>
      <c r="B23" s="431" t="s">
        <v>335</v>
      </c>
      <c r="C23" s="469" t="s">
        <v>385</v>
      </c>
      <c r="D23" s="470">
        <v>8697</v>
      </c>
      <c r="E23" s="434">
        <v>6639</v>
      </c>
      <c r="F23" s="377">
        <v>4000</v>
      </c>
      <c r="G23" s="435">
        <f t="shared" si="0"/>
        <v>10639</v>
      </c>
      <c r="H23" s="379">
        <v>6151</v>
      </c>
    </row>
    <row r="24" spans="1:8" ht="13.5" thickBot="1">
      <c r="A24" s="422"/>
      <c r="B24" s="471" t="s">
        <v>386</v>
      </c>
      <c r="C24" s="472" t="s">
        <v>213</v>
      </c>
      <c r="D24" s="425">
        <v>45409</v>
      </c>
      <c r="E24" s="473">
        <f>E26+E27+E28+E29+E30</f>
        <v>11153</v>
      </c>
      <c r="F24" s="474">
        <f>SUM(F26:F30)</f>
        <v>25128</v>
      </c>
      <c r="G24" s="475">
        <f t="shared" si="0"/>
        <v>36281</v>
      </c>
      <c r="H24" s="476">
        <f>SUM(H26:H30)</f>
        <v>28102</v>
      </c>
    </row>
    <row r="25" spans="1:8" ht="12.75">
      <c r="A25" s="477"/>
      <c r="B25" s="478"/>
      <c r="C25" s="479" t="s">
        <v>387</v>
      </c>
      <c r="D25" s="480"/>
      <c r="E25" s="481"/>
      <c r="F25" s="482"/>
      <c r="G25" s="482"/>
      <c r="H25" s="483"/>
    </row>
    <row r="26" spans="1:8" ht="12.75">
      <c r="A26" s="484"/>
      <c r="B26" s="485"/>
      <c r="C26" s="486" t="s">
        <v>388</v>
      </c>
      <c r="D26" s="487">
        <v>265</v>
      </c>
      <c r="E26" s="488">
        <v>332</v>
      </c>
      <c r="F26" s="489">
        <v>428</v>
      </c>
      <c r="G26" s="489">
        <f aca="true" t="shared" si="1" ref="G26:G31">SUM(E26:F26)</f>
        <v>760</v>
      </c>
      <c r="H26" s="490">
        <v>308</v>
      </c>
    </row>
    <row r="27" spans="1:8" ht="12.75">
      <c r="A27" s="484"/>
      <c r="B27" s="485"/>
      <c r="C27" s="486" t="s">
        <v>389</v>
      </c>
      <c r="D27" s="487">
        <v>6307</v>
      </c>
      <c r="E27" s="488">
        <v>5012</v>
      </c>
      <c r="F27" s="489">
        <v>0</v>
      </c>
      <c r="G27" s="489">
        <f t="shared" si="1"/>
        <v>5012</v>
      </c>
      <c r="H27" s="490">
        <v>2075</v>
      </c>
    </row>
    <row r="28" spans="1:8" ht="12.75">
      <c r="A28" s="484"/>
      <c r="B28" s="485"/>
      <c r="C28" s="486" t="s">
        <v>390</v>
      </c>
      <c r="D28" s="487">
        <v>24265</v>
      </c>
      <c r="E28" s="488">
        <v>4481</v>
      </c>
      <c r="F28" s="489">
        <v>13770</v>
      </c>
      <c r="G28" s="489">
        <f t="shared" si="1"/>
        <v>18251</v>
      </c>
      <c r="H28" s="490">
        <v>13923</v>
      </c>
    </row>
    <row r="29" spans="1:8" ht="12.75">
      <c r="A29" s="484"/>
      <c r="B29" s="485"/>
      <c r="C29" s="486" t="s">
        <v>391</v>
      </c>
      <c r="D29" s="487">
        <v>12613</v>
      </c>
      <c r="E29" s="488">
        <v>996</v>
      </c>
      <c r="F29" s="489">
        <v>10859</v>
      </c>
      <c r="G29" s="489">
        <f t="shared" si="1"/>
        <v>11855</v>
      </c>
      <c r="H29" s="490">
        <v>11377</v>
      </c>
    </row>
    <row r="30" spans="1:8" ht="13.5" thickBot="1">
      <c r="A30" s="491"/>
      <c r="B30" s="492"/>
      <c r="C30" s="493" t="s">
        <v>392</v>
      </c>
      <c r="D30" s="494">
        <v>1991</v>
      </c>
      <c r="E30" s="495">
        <v>332</v>
      </c>
      <c r="F30" s="496">
        <v>71</v>
      </c>
      <c r="G30" s="496">
        <f t="shared" si="1"/>
        <v>403</v>
      </c>
      <c r="H30" s="497">
        <v>419</v>
      </c>
    </row>
    <row r="31" spans="1:8" ht="13.5" thickBot="1">
      <c r="A31" s="498"/>
      <c r="B31" s="499" t="s">
        <v>393</v>
      </c>
      <c r="C31" s="500" t="s">
        <v>394</v>
      </c>
      <c r="D31" s="501">
        <v>4780</v>
      </c>
      <c r="E31" s="502">
        <v>0</v>
      </c>
      <c r="F31" s="503">
        <v>0</v>
      </c>
      <c r="G31" s="504">
        <f t="shared" si="1"/>
        <v>0</v>
      </c>
      <c r="H31" s="505">
        <v>0</v>
      </c>
    </row>
    <row r="32" spans="1:8" ht="13.5" thickBot="1">
      <c r="A32" s="498"/>
      <c r="B32" s="499" t="s">
        <v>395</v>
      </c>
      <c r="C32" s="506" t="s">
        <v>396</v>
      </c>
      <c r="D32" s="507">
        <v>2456</v>
      </c>
      <c r="E32" s="502">
        <v>0</v>
      </c>
      <c r="F32" s="503">
        <f>SUM(F33:F34)</f>
        <v>1916</v>
      </c>
      <c r="G32" s="504">
        <f>SUM(G33:G34)</f>
        <v>1916</v>
      </c>
      <c r="H32" s="505">
        <f>H33+H34</f>
        <v>1280</v>
      </c>
    </row>
    <row r="33" spans="1:8" ht="13.5" thickBot="1">
      <c r="A33" s="508"/>
      <c r="B33" s="509"/>
      <c r="C33" s="510" t="s">
        <v>397</v>
      </c>
      <c r="D33" s="511">
        <v>0</v>
      </c>
      <c r="E33" s="512">
        <v>0</v>
      </c>
      <c r="F33" s="513">
        <v>280</v>
      </c>
      <c r="G33" s="514">
        <f>SUM(E33:F33)</f>
        <v>280</v>
      </c>
      <c r="H33" s="515">
        <v>280</v>
      </c>
    </row>
    <row r="34" spans="1:8" ht="13.5" thickBot="1">
      <c r="A34" s="508"/>
      <c r="B34" s="509"/>
      <c r="C34" s="510" t="s">
        <v>398</v>
      </c>
      <c r="D34" s="511">
        <v>0</v>
      </c>
      <c r="E34" s="512">
        <v>0</v>
      </c>
      <c r="F34" s="513">
        <v>1636</v>
      </c>
      <c r="G34" s="514">
        <f>SUM(E34:F34)</f>
        <v>1636</v>
      </c>
      <c r="H34" s="515">
        <v>1000</v>
      </c>
    </row>
    <row r="35" spans="1:8" ht="13.5" thickBot="1">
      <c r="A35" s="516"/>
      <c r="B35" s="471" t="s">
        <v>399</v>
      </c>
      <c r="C35" s="517" t="s">
        <v>400</v>
      </c>
      <c r="D35" s="518">
        <v>4481</v>
      </c>
      <c r="E35" s="519">
        <f>SUM(E36:E40)</f>
        <v>7000</v>
      </c>
      <c r="F35" s="520">
        <f>SUM(F36:F40)</f>
        <v>1200</v>
      </c>
      <c r="G35" s="521">
        <f>SUM(G36:G40)</f>
        <v>8200</v>
      </c>
      <c r="H35" s="505">
        <f>SUM(H36:H40)</f>
        <v>3922</v>
      </c>
    </row>
    <row r="36" spans="1:8" ht="12.75">
      <c r="A36" s="522"/>
      <c r="B36" s="523"/>
      <c r="C36" s="524" t="s">
        <v>388</v>
      </c>
      <c r="D36" s="525">
        <v>199</v>
      </c>
      <c r="E36" s="526">
        <v>0</v>
      </c>
      <c r="F36" s="527">
        <v>0</v>
      </c>
      <c r="G36" s="527">
        <f>SUM(E36:F36)</f>
        <v>0</v>
      </c>
      <c r="H36" s="527">
        <v>0</v>
      </c>
    </row>
    <row r="37" spans="1:8" ht="12.75">
      <c r="A37" s="528"/>
      <c r="B37" s="529"/>
      <c r="C37" s="530" t="s">
        <v>389</v>
      </c>
      <c r="D37" s="531">
        <v>132</v>
      </c>
      <c r="E37" s="532">
        <v>0</v>
      </c>
      <c r="F37" s="490">
        <v>0</v>
      </c>
      <c r="G37" s="490">
        <f>SUM(E37:F37)</f>
        <v>0</v>
      </c>
      <c r="H37" s="490">
        <v>0</v>
      </c>
    </row>
    <row r="38" spans="1:8" ht="12.75">
      <c r="A38" s="528"/>
      <c r="B38" s="529"/>
      <c r="C38" s="530" t="s">
        <v>390</v>
      </c>
      <c r="D38" s="531">
        <v>398</v>
      </c>
      <c r="E38" s="532">
        <v>0</v>
      </c>
      <c r="F38" s="490">
        <v>0</v>
      </c>
      <c r="G38" s="490">
        <f>SUM(E38:F38)</f>
        <v>0</v>
      </c>
      <c r="H38" s="490">
        <v>0</v>
      </c>
    </row>
    <row r="39" spans="1:8" ht="12.75">
      <c r="A39" s="528"/>
      <c r="B39" s="529"/>
      <c r="C39" s="530" t="s">
        <v>351</v>
      </c>
      <c r="D39" s="531">
        <v>132</v>
      </c>
      <c r="E39" s="532">
        <v>0</v>
      </c>
      <c r="F39" s="490">
        <v>0</v>
      </c>
      <c r="G39" s="490">
        <f>SUM(E39:F39)</f>
        <v>0</v>
      </c>
      <c r="H39" s="490">
        <v>0</v>
      </c>
    </row>
    <row r="40" spans="1:8" ht="13.5" thickBot="1">
      <c r="A40" s="533"/>
      <c r="B40" s="509"/>
      <c r="C40" s="510" t="s">
        <v>352</v>
      </c>
      <c r="D40" s="534">
        <v>3651</v>
      </c>
      <c r="E40" s="512">
        <v>7000</v>
      </c>
      <c r="F40" s="535">
        <v>1200</v>
      </c>
      <c r="G40" s="535">
        <f>SUM(E40:F40)</f>
        <v>8200</v>
      </c>
      <c r="H40" s="497">
        <v>3922</v>
      </c>
    </row>
    <row r="41" spans="1:8" ht="13.5" thickBot="1">
      <c r="A41" s="536"/>
      <c r="B41" s="537" t="s">
        <v>401</v>
      </c>
      <c r="C41" s="538" t="s">
        <v>402</v>
      </c>
      <c r="D41" s="539">
        <v>35750</v>
      </c>
      <c r="E41" s="540">
        <v>0</v>
      </c>
      <c r="F41" s="541">
        <v>0</v>
      </c>
      <c r="G41" s="542">
        <v>0</v>
      </c>
      <c r="H41" s="505">
        <v>0</v>
      </c>
    </row>
    <row r="42" spans="1:8" ht="12.75">
      <c r="A42" s="543"/>
      <c r="B42" s="544"/>
      <c r="C42" s="545"/>
      <c r="D42" s="546"/>
      <c r="E42" s="547"/>
      <c r="F42" s="547"/>
      <c r="G42" s="547"/>
      <c r="H42" s="547"/>
    </row>
    <row r="43" spans="1:8" ht="12.75">
      <c r="A43" s="543"/>
      <c r="B43" s="544"/>
      <c r="C43" s="545"/>
      <c r="D43" s="546"/>
      <c r="E43" s="547"/>
      <c r="F43" s="547"/>
      <c r="G43" s="547"/>
      <c r="H43" s="547"/>
    </row>
    <row r="44" spans="1:8" ht="12.75">
      <c r="A44" s="543"/>
      <c r="B44" s="544"/>
      <c r="C44" s="545"/>
      <c r="D44" s="546"/>
      <c r="E44" s="547"/>
      <c r="F44" s="547"/>
      <c r="G44" s="547"/>
      <c r="H44" s="547"/>
    </row>
    <row r="45" spans="1:8" ht="12.75">
      <c r="A45" s="543"/>
      <c r="B45" s="544"/>
      <c r="C45" s="545"/>
      <c r="D45" s="546"/>
      <c r="E45" s="547"/>
      <c r="F45" s="547"/>
      <c r="G45" s="547"/>
      <c r="H45" s="547"/>
    </row>
    <row r="46" spans="1:8" ht="12.75">
      <c r="A46" s="543"/>
      <c r="B46" s="544"/>
      <c r="C46" s="545"/>
      <c r="D46" s="546"/>
      <c r="E46" s="547"/>
      <c r="F46" s="547"/>
      <c r="G46" s="547"/>
      <c r="H46" s="547"/>
    </row>
    <row r="47" spans="1:8" ht="12.75">
      <c r="A47" s="543"/>
      <c r="B47" s="544"/>
      <c r="C47" s="545"/>
      <c r="D47" s="546"/>
      <c r="E47" s="547"/>
      <c r="F47" s="547"/>
      <c r="G47" s="547"/>
      <c r="H47" s="547"/>
    </row>
    <row r="48" spans="1:8" ht="13.5" thickBot="1">
      <c r="A48" s="543"/>
      <c r="B48" s="544"/>
      <c r="C48" s="545"/>
      <c r="D48" s="546"/>
      <c r="E48" s="548" t="s">
        <v>403</v>
      </c>
      <c r="F48" s="548" t="s">
        <v>404</v>
      </c>
      <c r="G48" s="548"/>
      <c r="H48" s="549" t="s">
        <v>323</v>
      </c>
    </row>
    <row r="49" spans="1:8" ht="12.75">
      <c r="A49" s="384" t="s">
        <v>324</v>
      </c>
      <c r="B49" s="550" t="s">
        <v>325</v>
      </c>
      <c r="C49" s="386" t="s">
        <v>2</v>
      </c>
      <c r="D49" s="388" t="s">
        <v>367</v>
      </c>
      <c r="E49" s="388" t="s">
        <v>268</v>
      </c>
      <c r="F49" s="388" t="s">
        <v>326</v>
      </c>
      <c r="G49" s="388" t="s">
        <v>327</v>
      </c>
      <c r="H49" s="551" t="s">
        <v>294</v>
      </c>
    </row>
    <row r="50" spans="1:8" ht="13.5" thickBot="1">
      <c r="A50" s="392"/>
      <c r="B50" s="552"/>
      <c r="C50" s="394"/>
      <c r="D50" s="395" t="s">
        <v>405</v>
      </c>
      <c r="E50" s="395" t="s">
        <v>369</v>
      </c>
      <c r="F50" s="395" t="s">
        <v>328</v>
      </c>
      <c r="G50" s="395" t="s">
        <v>269</v>
      </c>
      <c r="H50" s="553" t="s">
        <v>329</v>
      </c>
    </row>
    <row r="51" spans="1:8" ht="13.5" thickBot="1">
      <c r="A51" s="554"/>
      <c r="B51" s="555"/>
      <c r="C51" s="401"/>
      <c r="D51" s="402"/>
      <c r="E51" s="403"/>
      <c r="F51" s="556"/>
      <c r="G51" s="556"/>
      <c r="H51" s="557"/>
    </row>
    <row r="52" spans="1:8" ht="15.75" thickBot="1">
      <c r="A52" s="558" t="s">
        <v>76</v>
      </c>
      <c r="B52" s="559"/>
      <c r="C52" s="559" t="s">
        <v>406</v>
      </c>
      <c r="D52" s="560">
        <v>2285169</v>
      </c>
      <c r="E52" s="561">
        <f>E53</f>
        <v>2384742</v>
      </c>
      <c r="F52" s="561">
        <f>F53</f>
        <v>41658</v>
      </c>
      <c r="G52" s="561">
        <f>G53</f>
        <v>2426400</v>
      </c>
      <c r="H52" s="562">
        <f>H53</f>
        <v>833505</v>
      </c>
    </row>
    <row r="53" spans="1:8" ht="15.75" thickBot="1">
      <c r="A53" s="563"/>
      <c r="B53" s="564" t="s">
        <v>76</v>
      </c>
      <c r="C53" s="565" t="s">
        <v>407</v>
      </c>
      <c r="D53" s="566">
        <v>2285169</v>
      </c>
      <c r="E53" s="567">
        <f>E55+E135+E152+E147</f>
        <v>2384742</v>
      </c>
      <c r="F53" s="434">
        <f>F55+F135+F147+F152</f>
        <v>41658</v>
      </c>
      <c r="G53" s="568">
        <f>G55+G135+G147+G152</f>
        <v>2426400</v>
      </c>
      <c r="H53" s="568">
        <f>H55+H135+H142+H147+H152+H158</f>
        <v>833505</v>
      </c>
    </row>
    <row r="54" spans="1:8" ht="13.5" thickBot="1">
      <c r="A54" s="554"/>
      <c r="B54" s="555"/>
      <c r="C54" s="555" t="s">
        <v>7</v>
      </c>
      <c r="D54" s="437"/>
      <c r="E54" s="403"/>
      <c r="F54" s="556"/>
      <c r="G54" s="556"/>
      <c r="H54" s="557"/>
    </row>
    <row r="55" spans="1:8" ht="13.5" thickBot="1">
      <c r="A55" s="554"/>
      <c r="B55" s="569" t="s">
        <v>408</v>
      </c>
      <c r="C55" s="570" t="s">
        <v>409</v>
      </c>
      <c r="D55" s="571">
        <v>2192259</v>
      </c>
      <c r="E55" s="572">
        <f>E56+E89+E94+E106+E111+E119+E122+E128+E133+E134+E141</f>
        <v>2366589</v>
      </c>
      <c r="F55" s="572">
        <f>F56+F89+F94+F106+F111+F119+F122+F128+F133+F134+F141</f>
        <v>13414</v>
      </c>
      <c r="G55" s="572">
        <f>G56+G89+G94+G106+G111+G119+G122+G128+G133+G134+G141</f>
        <v>2380003</v>
      </c>
      <c r="H55" s="573">
        <f>H56+H89+H94+H106+H111+H119+H122+H128+H133+H134+H141</f>
        <v>820334</v>
      </c>
    </row>
    <row r="56" spans="1:8" ht="13.5" thickBot="1">
      <c r="A56" s="554"/>
      <c r="B56" s="569"/>
      <c r="C56" s="570" t="s">
        <v>410</v>
      </c>
      <c r="D56" s="571">
        <v>2083018</v>
      </c>
      <c r="E56" s="572">
        <f>E57+E80</f>
        <v>2253459</v>
      </c>
      <c r="F56" s="572">
        <f>F57+F80</f>
        <v>0</v>
      </c>
      <c r="G56" s="572">
        <f>G57+G80</f>
        <v>2253459</v>
      </c>
      <c r="H56" s="573">
        <f>H57+H80</f>
        <v>784437</v>
      </c>
    </row>
    <row r="57" spans="1:8" ht="13.5" thickBot="1">
      <c r="A57" s="554"/>
      <c r="B57" s="574"/>
      <c r="C57" s="442" t="s">
        <v>411</v>
      </c>
      <c r="D57" s="443">
        <v>2083018</v>
      </c>
      <c r="E57" s="575">
        <f>E58+E65+E72+E83</f>
        <v>2246330</v>
      </c>
      <c r="F57" s="575">
        <f>F58+F65+F72+F83</f>
        <v>0</v>
      </c>
      <c r="G57" s="575">
        <f>G58+G65+G72+G83</f>
        <v>2246330</v>
      </c>
      <c r="H57" s="576">
        <f>H58+H65+H72+H83</f>
        <v>777308</v>
      </c>
    </row>
    <row r="58" spans="1:8" ht="12.75">
      <c r="A58" s="577">
        <v>610</v>
      </c>
      <c r="B58" s="578"/>
      <c r="C58" s="579" t="s">
        <v>412</v>
      </c>
      <c r="D58" s="462">
        <v>1237467</v>
      </c>
      <c r="E58" s="452">
        <f>SUM(E59:E64)</f>
        <v>1316373</v>
      </c>
      <c r="F58" s="452">
        <f>SUM(F59:F64)</f>
        <v>0</v>
      </c>
      <c r="G58" s="452">
        <f aca="true" t="shared" si="2" ref="G58:G101">SUM(E58:F58)</f>
        <v>1316373</v>
      </c>
      <c r="H58" s="580">
        <f>SUM(H59:H64)</f>
        <v>420247</v>
      </c>
    </row>
    <row r="59" spans="1:8" ht="12.75">
      <c r="A59" s="581"/>
      <c r="B59" s="582"/>
      <c r="C59" s="260" t="s">
        <v>413</v>
      </c>
      <c r="D59" s="583">
        <v>252406</v>
      </c>
      <c r="E59" s="584">
        <v>251154</v>
      </c>
      <c r="F59" s="584">
        <v>0</v>
      </c>
      <c r="G59" s="584">
        <f t="shared" si="2"/>
        <v>251154</v>
      </c>
      <c r="H59" s="585">
        <v>81387</v>
      </c>
    </row>
    <row r="60" spans="1:8" ht="12.75">
      <c r="A60" s="581"/>
      <c r="B60" s="586"/>
      <c r="C60" s="14" t="s">
        <v>389</v>
      </c>
      <c r="D60" s="583">
        <v>165405</v>
      </c>
      <c r="E60" s="587">
        <v>184797</v>
      </c>
      <c r="F60" s="587">
        <v>0</v>
      </c>
      <c r="G60" s="587">
        <f t="shared" si="2"/>
        <v>184797</v>
      </c>
      <c r="H60" s="585">
        <v>59920</v>
      </c>
    </row>
    <row r="61" spans="1:8" ht="12.75">
      <c r="A61" s="581"/>
      <c r="B61" s="582"/>
      <c r="C61" s="260" t="s">
        <v>414</v>
      </c>
      <c r="D61" s="588">
        <v>276073</v>
      </c>
      <c r="E61" s="589">
        <v>300709</v>
      </c>
      <c r="F61" s="589">
        <v>0</v>
      </c>
      <c r="G61" s="589">
        <f t="shared" si="2"/>
        <v>300709</v>
      </c>
      <c r="H61" s="585">
        <v>98658</v>
      </c>
    </row>
    <row r="62" spans="1:8" ht="12.75">
      <c r="A62" s="581"/>
      <c r="B62" s="586"/>
      <c r="C62" s="14" t="s">
        <v>415</v>
      </c>
      <c r="D62" s="590">
        <v>353548</v>
      </c>
      <c r="E62" s="587">
        <v>376703</v>
      </c>
      <c r="F62" s="587">
        <v>0</v>
      </c>
      <c r="G62" s="587">
        <f t="shared" si="2"/>
        <v>376703</v>
      </c>
      <c r="H62" s="585">
        <v>122107</v>
      </c>
    </row>
    <row r="63" spans="1:8" ht="12.75">
      <c r="A63" s="581"/>
      <c r="B63" s="582"/>
      <c r="C63" s="260" t="s">
        <v>392</v>
      </c>
      <c r="D63" s="591">
        <v>190035</v>
      </c>
      <c r="E63" s="587">
        <v>180375</v>
      </c>
      <c r="F63" s="587">
        <v>0</v>
      </c>
      <c r="G63" s="587">
        <f t="shared" si="2"/>
        <v>180375</v>
      </c>
      <c r="H63" s="585">
        <v>58175</v>
      </c>
    </row>
    <row r="64" spans="1:8" ht="13.5" thickBot="1">
      <c r="A64" s="592"/>
      <c r="B64" s="593"/>
      <c r="C64" s="263" t="s">
        <v>416</v>
      </c>
      <c r="D64" s="594">
        <v>0</v>
      </c>
      <c r="E64" s="595">
        <v>22635</v>
      </c>
      <c r="F64" s="595">
        <v>0</v>
      </c>
      <c r="G64" s="595">
        <f t="shared" si="2"/>
        <v>22635</v>
      </c>
      <c r="H64" s="596">
        <v>0</v>
      </c>
    </row>
    <row r="65" spans="1:8" ht="12.75">
      <c r="A65" s="479">
        <v>620</v>
      </c>
      <c r="B65" s="597"/>
      <c r="C65" s="598" t="s">
        <v>99</v>
      </c>
      <c r="D65" s="599">
        <f>SUM(D66:D71)</f>
        <v>442242</v>
      </c>
      <c r="E65" s="600">
        <f>SUM(E66:E71)</f>
        <v>473762</v>
      </c>
      <c r="F65" s="452">
        <f>SUM(F66:F71)</f>
        <v>0</v>
      </c>
      <c r="G65" s="452">
        <f t="shared" si="2"/>
        <v>473762</v>
      </c>
      <c r="H65" s="580">
        <f>SUM(H66:H71)</f>
        <v>149799</v>
      </c>
    </row>
    <row r="66" spans="1:8" ht="12.75">
      <c r="A66" s="581"/>
      <c r="B66" s="582"/>
      <c r="C66" s="260" t="s">
        <v>413</v>
      </c>
      <c r="D66" s="591">
        <v>93275</v>
      </c>
      <c r="E66" s="587">
        <v>90092</v>
      </c>
      <c r="F66" s="587">
        <v>0</v>
      </c>
      <c r="G66" s="587">
        <f t="shared" si="2"/>
        <v>90092</v>
      </c>
      <c r="H66" s="585">
        <v>30165</v>
      </c>
    </row>
    <row r="67" spans="1:8" ht="12.75">
      <c r="A67" s="581"/>
      <c r="B67" s="582"/>
      <c r="C67" s="260" t="s">
        <v>389</v>
      </c>
      <c r="D67" s="591">
        <v>58421</v>
      </c>
      <c r="E67" s="587">
        <v>65618</v>
      </c>
      <c r="F67" s="587">
        <v>0</v>
      </c>
      <c r="G67" s="587">
        <f t="shared" si="2"/>
        <v>65618</v>
      </c>
      <c r="H67" s="585">
        <v>20894</v>
      </c>
    </row>
    <row r="68" spans="1:8" ht="12.75">
      <c r="A68" s="601"/>
      <c r="B68" s="577"/>
      <c r="C68" s="294" t="s">
        <v>414</v>
      </c>
      <c r="D68" s="588">
        <v>101308</v>
      </c>
      <c r="E68" s="589">
        <v>101933</v>
      </c>
      <c r="F68" s="589">
        <v>0</v>
      </c>
      <c r="G68" s="589">
        <f t="shared" si="2"/>
        <v>101933</v>
      </c>
      <c r="H68" s="585">
        <v>36066</v>
      </c>
    </row>
    <row r="69" spans="1:8" ht="12.75">
      <c r="A69" s="581"/>
      <c r="B69" s="586"/>
      <c r="C69" s="14" t="s">
        <v>415</v>
      </c>
      <c r="D69" s="590">
        <v>124809</v>
      </c>
      <c r="E69" s="589">
        <v>134483</v>
      </c>
      <c r="F69" s="589">
        <v>0</v>
      </c>
      <c r="G69" s="589">
        <f t="shared" si="2"/>
        <v>134483</v>
      </c>
      <c r="H69" s="585">
        <v>43058</v>
      </c>
    </row>
    <row r="70" spans="1:8" ht="12.75">
      <c r="A70" s="581"/>
      <c r="B70" s="582"/>
      <c r="C70" s="260" t="s">
        <v>392</v>
      </c>
      <c r="D70" s="591">
        <v>64429</v>
      </c>
      <c r="E70" s="587">
        <v>62616</v>
      </c>
      <c r="F70" s="587">
        <v>0</v>
      </c>
      <c r="G70" s="587">
        <f t="shared" si="2"/>
        <v>62616</v>
      </c>
      <c r="H70" s="585">
        <v>19616</v>
      </c>
    </row>
    <row r="71" spans="1:8" ht="13.5" thickBot="1">
      <c r="A71" s="592"/>
      <c r="B71" s="593"/>
      <c r="C71" s="263" t="s">
        <v>417</v>
      </c>
      <c r="D71" s="594">
        <v>0</v>
      </c>
      <c r="E71" s="595">
        <v>19020</v>
      </c>
      <c r="F71" s="595">
        <v>0</v>
      </c>
      <c r="G71" s="595">
        <f t="shared" si="2"/>
        <v>19020</v>
      </c>
      <c r="H71" s="596">
        <v>0</v>
      </c>
    </row>
    <row r="72" spans="1:8" ht="12.75">
      <c r="A72" s="479">
        <v>630</v>
      </c>
      <c r="B72" s="597"/>
      <c r="C72" s="598" t="s">
        <v>102</v>
      </c>
      <c r="D72" s="599">
        <f>SUM(D73:D79)</f>
        <v>397364</v>
      </c>
      <c r="E72" s="600">
        <f>E73+E74+E75+E77+E78+E79</f>
        <v>441916</v>
      </c>
      <c r="F72" s="452">
        <f>SUM(F73:F79)</f>
        <v>0</v>
      </c>
      <c r="G72" s="452">
        <f t="shared" si="2"/>
        <v>441916</v>
      </c>
      <c r="H72" s="580">
        <f>SUM(H73:H79)</f>
        <v>204961</v>
      </c>
    </row>
    <row r="73" spans="1:8" ht="12.75">
      <c r="A73" s="581"/>
      <c r="B73" s="582"/>
      <c r="C73" s="260" t="s">
        <v>413</v>
      </c>
      <c r="D73" s="591">
        <v>76213</v>
      </c>
      <c r="E73" s="587">
        <v>87189</v>
      </c>
      <c r="F73" s="587">
        <v>0</v>
      </c>
      <c r="G73" s="587">
        <f t="shared" si="2"/>
        <v>87189</v>
      </c>
      <c r="H73" s="585">
        <v>39750</v>
      </c>
    </row>
    <row r="74" spans="1:8" ht="12.75">
      <c r="A74" s="581"/>
      <c r="B74" s="582"/>
      <c r="C74" s="260" t="s">
        <v>389</v>
      </c>
      <c r="D74" s="591">
        <v>49691</v>
      </c>
      <c r="E74" s="587">
        <v>56460</v>
      </c>
      <c r="F74" s="587">
        <v>0</v>
      </c>
      <c r="G74" s="587">
        <f t="shared" si="2"/>
        <v>56460</v>
      </c>
      <c r="H74" s="585">
        <v>34404</v>
      </c>
    </row>
    <row r="75" spans="1:8" ht="12.75">
      <c r="A75" s="581"/>
      <c r="B75" s="577"/>
      <c r="C75" s="294" t="s">
        <v>414</v>
      </c>
      <c r="D75" s="588">
        <v>88263</v>
      </c>
      <c r="E75" s="587">
        <v>101142</v>
      </c>
      <c r="F75" s="587">
        <v>0</v>
      </c>
      <c r="G75" s="587">
        <f t="shared" si="2"/>
        <v>101142</v>
      </c>
      <c r="H75" s="585">
        <v>39750</v>
      </c>
    </row>
    <row r="76" spans="1:8" ht="12.75">
      <c r="A76" s="581"/>
      <c r="B76" s="577"/>
      <c r="C76" s="294" t="s">
        <v>418</v>
      </c>
      <c r="D76" s="588">
        <v>2655</v>
      </c>
      <c r="E76" s="587">
        <v>0</v>
      </c>
      <c r="F76" s="587">
        <v>0</v>
      </c>
      <c r="G76" s="587">
        <f t="shared" si="2"/>
        <v>0</v>
      </c>
      <c r="H76" s="585">
        <v>0</v>
      </c>
    </row>
    <row r="77" spans="1:8" ht="12.75">
      <c r="A77" s="581"/>
      <c r="B77" s="582"/>
      <c r="C77" s="260" t="s">
        <v>415</v>
      </c>
      <c r="D77" s="591">
        <v>121025</v>
      </c>
      <c r="E77" s="587">
        <v>125499</v>
      </c>
      <c r="F77" s="587">
        <v>0</v>
      </c>
      <c r="G77" s="587">
        <f t="shared" si="2"/>
        <v>125499</v>
      </c>
      <c r="H77" s="585">
        <v>55689</v>
      </c>
    </row>
    <row r="78" spans="1:8" ht="12.75">
      <c r="A78" s="581"/>
      <c r="B78" s="586"/>
      <c r="C78" s="14" t="s">
        <v>392</v>
      </c>
      <c r="D78" s="590">
        <v>59517</v>
      </c>
      <c r="E78" s="587">
        <v>49170</v>
      </c>
      <c r="F78" s="587">
        <v>0</v>
      </c>
      <c r="G78" s="587">
        <f t="shared" si="2"/>
        <v>49170</v>
      </c>
      <c r="H78" s="585">
        <v>35368</v>
      </c>
    </row>
    <row r="79" spans="1:8" ht="13.5" thickBot="1">
      <c r="A79" s="592"/>
      <c r="B79" s="593"/>
      <c r="C79" s="602" t="s">
        <v>419</v>
      </c>
      <c r="D79" s="603">
        <v>0</v>
      </c>
      <c r="E79" s="595">
        <v>22456</v>
      </c>
      <c r="F79" s="595">
        <v>0</v>
      </c>
      <c r="G79" s="595">
        <f t="shared" si="2"/>
        <v>22456</v>
      </c>
      <c r="H79" s="596">
        <v>0</v>
      </c>
    </row>
    <row r="80" spans="1:8" ht="12.75">
      <c r="A80" s="604"/>
      <c r="B80" s="597"/>
      <c r="C80" s="605" t="s">
        <v>420</v>
      </c>
      <c r="D80" s="599">
        <f>SUM(D81:D82)</f>
        <v>0</v>
      </c>
      <c r="E80" s="606">
        <f>SUM(E81:E82)</f>
        <v>7129</v>
      </c>
      <c r="F80" s="607">
        <f>SUM(F81:F82)</f>
        <v>0</v>
      </c>
      <c r="G80" s="607">
        <f t="shared" si="2"/>
        <v>7129</v>
      </c>
      <c r="H80" s="608">
        <f>SUM(H81:H82)</f>
        <v>7129</v>
      </c>
    </row>
    <row r="81" spans="1:8" ht="12.75">
      <c r="A81" s="581"/>
      <c r="B81" s="609"/>
      <c r="C81" s="610" t="s">
        <v>421</v>
      </c>
      <c r="D81" s="611">
        <v>0</v>
      </c>
      <c r="E81" s="587">
        <v>2357</v>
      </c>
      <c r="F81" s="587">
        <v>0</v>
      </c>
      <c r="G81" s="587">
        <f t="shared" si="2"/>
        <v>2357</v>
      </c>
      <c r="H81" s="585">
        <v>2357</v>
      </c>
    </row>
    <row r="82" spans="1:8" ht="13.5" thickBot="1">
      <c r="A82" s="612"/>
      <c r="B82" s="586"/>
      <c r="C82" s="613" t="s">
        <v>422</v>
      </c>
      <c r="D82" s="614">
        <v>0</v>
      </c>
      <c r="E82" s="615">
        <v>4772</v>
      </c>
      <c r="F82" s="595">
        <v>0</v>
      </c>
      <c r="G82" s="616">
        <f t="shared" si="2"/>
        <v>4772</v>
      </c>
      <c r="H82" s="596">
        <v>4772</v>
      </c>
    </row>
    <row r="83" spans="1:8" ht="12.75">
      <c r="A83" s="479">
        <v>640</v>
      </c>
      <c r="B83" s="617"/>
      <c r="C83" s="618" t="s">
        <v>356</v>
      </c>
      <c r="D83" s="619">
        <f>SUM(D84:D88)</f>
        <v>5941</v>
      </c>
      <c r="E83" s="600">
        <f>SUM(E84:E88)</f>
        <v>14279</v>
      </c>
      <c r="F83" s="452">
        <f>SUM(F84:F88)</f>
        <v>0</v>
      </c>
      <c r="G83" s="452">
        <f t="shared" si="2"/>
        <v>14279</v>
      </c>
      <c r="H83" s="580">
        <f>SUM(H84:H88)</f>
        <v>2301</v>
      </c>
    </row>
    <row r="84" spans="1:8" ht="12.75">
      <c r="A84" s="581"/>
      <c r="B84" s="582"/>
      <c r="C84" s="610" t="s">
        <v>413</v>
      </c>
      <c r="D84" s="611">
        <v>730</v>
      </c>
      <c r="E84" s="587">
        <v>995</v>
      </c>
      <c r="F84" s="587">
        <v>0</v>
      </c>
      <c r="G84" s="587">
        <f t="shared" si="2"/>
        <v>995</v>
      </c>
      <c r="H84" s="585">
        <v>1085</v>
      </c>
    </row>
    <row r="85" spans="1:8" ht="12.75">
      <c r="A85" s="581"/>
      <c r="B85" s="586"/>
      <c r="C85" s="613" t="s">
        <v>389</v>
      </c>
      <c r="D85" s="614">
        <v>1029</v>
      </c>
      <c r="E85" s="587">
        <v>500</v>
      </c>
      <c r="F85" s="587">
        <v>0</v>
      </c>
      <c r="G85" s="587">
        <f t="shared" si="2"/>
        <v>500</v>
      </c>
      <c r="H85" s="585">
        <v>344</v>
      </c>
    </row>
    <row r="86" spans="1:8" ht="12.75">
      <c r="A86" s="581"/>
      <c r="B86" s="582"/>
      <c r="C86" s="610" t="s">
        <v>423</v>
      </c>
      <c r="D86" s="611">
        <v>597</v>
      </c>
      <c r="E86" s="587">
        <v>1213</v>
      </c>
      <c r="F86" s="587">
        <v>0</v>
      </c>
      <c r="G86" s="587">
        <f t="shared" si="2"/>
        <v>1213</v>
      </c>
      <c r="H86" s="585">
        <v>444</v>
      </c>
    </row>
    <row r="87" spans="1:8" ht="12.75">
      <c r="A87" s="581"/>
      <c r="B87" s="586"/>
      <c r="C87" s="613" t="s">
        <v>415</v>
      </c>
      <c r="D87" s="614">
        <v>1095</v>
      </c>
      <c r="E87" s="587">
        <v>4488</v>
      </c>
      <c r="F87" s="587">
        <v>0</v>
      </c>
      <c r="G87" s="587">
        <f t="shared" si="2"/>
        <v>4488</v>
      </c>
      <c r="H87" s="585">
        <v>244</v>
      </c>
    </row>
    <row r="88" spans="1:8" ht="13.5" thickBot="1">
      <c r="A88" s="581"/>
      <c r="B88" s="593"/>
      <c r="C88" s="602" t="s">
        <v>392</v>
      </c>
      <c r="D88" s="603">
        <v>2490</v>
      </c>
      <c r="E88" s="595">
        <v>7083</v>
      </c>
      <c r="F88" s="595">
        <v>0</v>
      </c>
      <c r="G88" s="595">
        <f t="shared" si="2"/>
        <v>7083</v>
      </c>
      <c r="H88" s="596">
        <v>184</v>
      </c>
    </row>
    <row r="89" spans="1:8" ht="12.75">
      <c r="A89" s="581"/>
      <c r="B89" s="620" t="s">
        <v>424</v>
      </c>
      <c r="C89" s="621" t="s">
        <v>425</v>
      </c>
      <c r="D89" s="622">
        <f>SUM(D90:D93)</f>
        <v>23900</v>
      </c>
      <c r="E89" s="623">
        <f>SUM(E91:E93)</f>
        <v>29700</v>
      </c>
      <c r="F89" s="623">
        <f>SUM(F90:F93)</f>
        <v>0</v>
      </c>
      <c r="G89" s="623">
        <f t="shared" si="2"/>
        <v>29700</v>
      </c>
      <c r="H89" s="624">
        <f>SUM(H90:H93)</f>
        <v>8391</v>
      </c>
    </row>
    <row r="90" spans="1:8" ht="12.75">
      <c r="A90" s="625"/>
      <c r="B90" s="626"/>
      <c r="C90" s="627" t="s">
        <v>389</v>
      </c>
      <c r="D90" s="628">
        <v>12614</v>
      </c>
      <c r="E90" s="629">
        <v>0</v>
      </c>
      <c r="F90" s="629">
        <v>0</v>
      </c>
      <c r="G90" s="629">
        <f t="shared" si="2"/>
        <v>0</v>
      </c>
      <c r="H90" s="630">
        <v>0</v>
      </c>
    </row>
    <row r="91" spans="1:8" ht="12.75">
      <c r="A91" s="601"/>
      <c r="B91" s="577"/>
      <c r="C91" s="294" t="s">
        <v>414</v>
      </c>
      <c r="D91" s="588">
        <v>5975</v>
      </c>
      <c r="E91" s="631">
        <v>13200</v>
      </c>
      <c r="F91" s="631">
        <v>0</v>
      </c>
      <c r="G91" s="631">
        <f t="shared" si="2"/>
        <v>13200</v>
      </c>
      <c r="H91" s="632">
        <v>2935</v>
      </c>
    </row>
    <row r="92" spans="1:8" ht="12.75">
      <c r="A92" s="601"/>
      <c r="B92" s="586"/>
      <c r="C92" s="14" t="s">
        <v>415</v>
      </c>
      <c r="D92" s="590">
        <v>0</v>
      </c>
      <c r="E92" s="633">
        <v>9900</v>
      </c>
      <c r="F92" s="633">
        <v>0</v>
      </c>
      <c r="G92" s="633">
        <f t="shared" si="2"/>
        <v>9900</v>
      </c>
      <c r="H92" s="632">
        <v>3261</v>
      </c>
    </row>
    <row r="93" spans="1:8" ht="13.5" thickBot="1">
      <c r="A93" s="581"/>
      <c r="B93" s="593"/>
      <c r="C93" s="263" t="s">
        <v>392</v>
      </c>
      <c r="D93" s="594">
        <v>5311</v>
      </c>
      <c r="E93" s="634">
        <v>6600</v>
      </c>
      <c r="F93" s="634">
        <v>0</v>
      </c>
      <c r="G93" s="634">
        <f t="shared" si="2"/>
        <v>6600</v>
      </c>
      <c r="H93" s="635">
        <v>2195</v>
      </c>
    </row>
    <row r="94" spans="1:8" ht="12.75">
      <c r="A94" s="581"/>
      <c r="B94" s="636" t="s">
        <v>426</v>
      </c>
      <c r="C94" s="637" t="s">
        <v>377</v>
      </c>
      <c r="D94" s="638">
        <f>SUM(D95:D101)</f>
        <v>15468</v>
      </c>
      <c r="E94" s="639">
        <f>SUM(E95:E101)</f>
        <v>12186</v>
      </c>
      <c r="F94" s="639">
        <f>SUM(F95:F101)</f>
        <v>0</v>
      </c>
      <c r="G94" s="639">
        <f t="shared" si="2"/>
        <v>12186</v>
      </c>
      <c r="H94" s="640">
        <f>SUM(H95:H101)</f>
        <v>5534</v>
      </c>
    </row>
    <row r="95" spans="1:8" ht="12.75">
      <c r="A95" s="641"/>
      <c r="B95" s="642"/>
      <c r="C95" s="643" t="s">
        <v>413</v>
      </c>
      <c r="D95" s="611">
        <v>1726</v>
      </c>
      <c r="E95" s="644">
        <v>1461</v>
      </c>
      <c r="F95" s="644">
        <v>0</v>
      </c>
      <c r="G95" s="644">
        <f t="shared" si="2"/>
        <v>1461</v>
      </c>
      <c r="H95" s="632">
        <v>616</v>
      </c>
    </row>
    <row r="96" spans="1:8" ht="12.75">
      <c r="A96" s="625"/>
      <c r="B96" s="645"/>
      <c r="C96" s="646" t="s">
        <v>427</v>
      </c>
      <c r="D96" s="614">
        <v>232</v>
      </c>
      <c r="E96" s="647">
        <v>0</v>
      </c>
      <c r="F96" s="647">
        <v>0</v>
      </c>
      <c r="G96" s="647">
        <f t="shared" si="2"/>
        <v>0</v>
      </c>
      <c r="H96" s="632">
        <v>0</v>
      </c>
    </row>
    <row r="97" spans="1:8" ht="12.75">
      <c r="A97" s="581"/>
      <c r="B97" s="582"/>
      <c r="C97" s="260" t="s">
        <v>389</v>
      </c>
      <c r="D97" s="591">
        <v>7037</v>
      </c>
      <c r="E97" s="631">
        <v>5653</v>
      </c>
      <c r="F97" s="631">
        <v>0</v>
      </c>
      <c r="G97" s="631">
        <f t="shared" si="2"/>
        <v>5653</v>
      </c>
      <c r="H97" s="632">
        <v>2525</v>
      </c>
    </row>
    <row r="98" spans="1:8" ht="12.75">
      <c r="A98" s="581"/>
      <c r="B98" s="582"/>
      <c r="C98" s="260" t="s">
        <v>428</v>
      </c>
      <c r="D98" s="591">
        <v>100</v>
      </c>
      <c r="E98" s="631">
        <v>0</v>
      </c>
      <c r="F98" s="631">
        <v>0</v>
      </c>
      <c r="G98" s="631">
        <f t="shared" si="2"/>
        <v>0</v>
      </c>
      <c r="H98" s="632">
        <v>0</v>
      </c>
    </row>
    <row r="99" spans="1:8" ht="12.75">
      <c r="A99" s="581"/>
      <c r="B99" s="582"/>
      <c r="C99" s="260" t="s">
        <v>415</v>
      </c>
      <c r="D99" s="591">
        <v>2456</v>
      </c>
      <c r="E99" s="631">
        <v>2156</v>
      </c>
      <c r="F99" s="631">
        <v>0</v>
      </c>
      <c r="G99" s="631">
        <f t="shared" si="2"/>
        <v>2156</v>
      </c>
      <c r="H99" s="632">
        <v>1053</v>
      </c>
    </row>
    <row r="100" spans="1:8" ht="12.75">
      <c r="A100" s="601"/>
      <c r="B100" s="586"/>
      <c r="C100" s="14" t="s">
        <v>429</v>
      </c>
      <c r="D100" s="590">
        <v>1029</v>
      </c>
      <c r="E100" s="633">
        <v>0</v>
      </c>
      <c r="F100" s="633">
        <v>0</v>
      </c>
      <c r="G100" s="633">
        <f t="shared" si="2"/>
        <v>0</v>
      </c>
      <c r="H100" s="632">
        <v>0</v>
      </c>
    </row>
    <row r="101" spans="1:8" ht="13.5" thickBot="1">
      <c r="A101" s="648"/>
      <c r="B101" s="593"/>
      <c r="C101" s="263" t="s">
        <v>392</v>
      </c>
      <c r="D101" s="594">
        <v>2888</v>
      </c>
      <c r="E101" s="634">
        <v>2916</v>
      </c>
      <c r="F101" s="634">
        <v>0</v>
      </c>
      <c r="G101" s="634">
        <f t="shared" si="2"/>
        <v>2916</v>
      </c>
      <c r="H101" s="635">
        <v>1340</v>
      </c>
    </row>
    <row r="102" spans="1:8" ht="13.5" thickBot="1">
      <c r="A102" s="252"/>
      <c r="B102" s="649"/>
      <c r="C102" s="2"/>
      <c r="D102" s="650" t="s">
        <v>105</v>
      </c>
      <c r="E102" s="651" t="s">
        <v>430</v>
      </c>
      <c r="F102" s="651"/>
      <c r="G102" s="651"/>
      <c r="H102" s="652" t="s">
        <v>323</v>
      </c>
    </row>
    <row r="103" spans="1:8" ht="12.75">
      <c r="A103" s="384" t="s">
        <v>324</v>
      </c>
      <c r="B103" s="550" t="s">
        <v>325</v>
      </c>
      <c r="C103" s="386" t="s">
        <v>2</v>
      </c>
      <c r="D103" s="388" t="s">
        <v>367</v>
      </c>
      <c r="E103" s="388" t="s">
        <v>268</v>
      </c>
      <c r="F103" s="388" t="s">
        <v>326</v>
      </c>
      <c r="G103" s="388" t="s">
        <v>327</v>
      </c>
      <c r="H103" s="653" t="s">
        <v>294</v>
      </c>
    </row>
    <row r="104" spans="1:8" ht="13.5" thickBot="1">
      <c r="A104" s="392"/>
      <c r="B104" s="552"/>
      <c r="C104" s="394"/>
      <c r="D104" s="395" t="s">
        <v>405</v>
      </c>
      <c r="E104" s="395" t="s">
        <v>369</v>
      </c>
      <c r="F104" s="395" t="s">
        <v>328</v>
      </c>
      <c r="G104" s="395" t="s">
        <v>269</v>
      </c>
      <c r="H104" s="654" t="s">
        <v>329</v>
      </c>
    </row>
    <row r="105" spans="1:8" ht="13.5" thickBot="1">
      <c r="A105" s="554"/>
      <c r="B105" s="555"/>
      <c r="C105" s="401"/>
      <c r="D105" s="402"/>
      <c r="E105" s="403"/>
      <c r="F105" s="403"/>
      <c r="G105" s="403"/>
      <c r="H105" s="655"/>
    </row>
    <row r="106" spans="1:8" ht="12.75">
      <c r="A106" s="581"/>
      <c r="B106" s="656" t="s">
        <v>431</v>
      </c>
      <c r="C106" s="657" t="s">
        <v>378</v>
      </c>
      <c r="D106" s="658">
        <f>SUM(D107:D110)</f>
        <v>0</v>
      </c>
      <c r="E106" s="659">
        <f>SUM(E107:E110)</f>
        <v>1755</v>
      </c>
      <c r="F106" s="660">
        <f>SUM(F107:F110)</f>
        <v>0</v>
      </c>
      <c r="G106" s="660">
        <f aca="true" t="shared" si="3" ref="G106:G130">SUM(E106:F106)</f>
        <v>1755</v>
      </c>
      <c r="H106" s="661">
        <f>SUM(H107:H110)</f>
        <v>1755</v>
      </c>
    </row>
    <row r="107" spans="1:8" ht="12.75">
      <c r="A107" s="581"/>
      <c r="B107" s="642"/>
      <c r="C107" s="610" t="s">
        <v>421</v>
      </c>
      <c r="D107" s="611">
        <v>0</v>
      </c>
      <c r="E107" s="644">
        <v>329</v>
      </c>
      <c r="F107" s="644">
        <v>0</v>
      </c>
      <c r="G107" s="644">
        <f t="shared" si="3"/>
        <v>329</v>
      </c>
      <c r="H107" s="632">
        <v>329</v>
      </c>
    </row>
    <row r="108" spans="1:8" ht="12.75">
      <c r="A108" s="581"/>
      <c r="B108" s="582"/>
      <c r="C108" s="260" t="s">
        <v>432</v>
      </c>
      <c r="D108" s="591">
        <v>0</v>
      </c>
      <c r="E108" s="631">
        <v>833</v>
      </c>
      <c r="F108" s="631">
        <v>0</v>
      </c>
      <c r="G108" s="631">
        <f t="shared" si="3"/>
        <v>833</v>
      </c>
      <c r="H108" s="632">
        <v>833</v>
      </c>
    </row>
    <row r="109" spans="1:8" ht="12.75">
      <c r="A109" s="581"/>
      <c r="B109" s="582"/>
      <c r="C109" s="260" t="s">
        <v>433</v>
      </c>
      <c r="D109" s="591">
        <v>0</v>
      </c>
      <c r="E109" s="631">
        <v>283</v>
      </c>
      <c r="F109" s="631">
        <v>0</v>
      </c>
      <c r="G109" s="631">
        <f t="shared" si="3"/>
        <v>283</v>
      </c>
      <c r="H109" s="632">
        <v>283</v>
      </c>
    </row>
    <row r="110" spans="1:8" ht="13.5" thickBot="1">
      <c r="A110" s="592"/>
      <c r="B110" s="593"/>
      <c r="C110" s="263" t="s">
        <v>434</v>
      </c>
      <c r="D110" s="594">
        <v>0</v>
      </c>
      <c r="E110" s="634">
        <v>310</v>
      </c>
      <c r="F110" s="634">
        <v>0</v>
      </c>
      <c r="G110" s="634">
        <f t="shared" si="3"/>
        <v>310</v>
      </c>
      <c r="H110" s="635">
        <v>310</v>
      </c>
    </row>
    <row r="111" spans="1:8" ht="12.75">
      <c r="A111" s="604"/>
      <c r="B111" s="636" t="s">
        <v>435</v>
      </c>
      <c r="C111" s="637" t="s">
        <v>379</v>
      </c>
      <c r="D111" s="638">
        <f>SUM(D112:D118)</f>
        <v>43085</v>
      </c>
      <c r="E111" s="639">
        <f>SUM(E112:E118)</f>
        <v>27065</v>
      </c>
      <c r="F111" s="623">
        <f>SUM(F112:F118)</f>
        <v>0</v>
      </c>
      <c r="G111" s="623">
        <f t="shared" si="3"/>
        <v>27065</v>
      </c>
      <c r="H111" s="624">
        <f>SUM(H112:H118)</f>
        <v>6437</v>
      </c>
    </row>
    <row r="112" spans="1:8" ht="12.75">
      <c r="A112" s="581"/>
      <c r="B112" s="582"/>
      <c r="C112" s="260" t="s">
        <v>413</v>
      </c>
      <c r="D112" s="591">
        <v>8298</v>
      </c>
      <c r="E112" s="631">
        <v>6199</v>
      </c>
      <c r="F112" s="631">
        <v>0</v>
      </c>
      <c r="G112" s="631">
        <f t="shared" si="3"/>
        <v>6199</v>
      </c>
      <c r="H112" s="632">
        <v>455</v>
      </c>
    </row>
    <row r="113" spans="1:8" ht="12.75">
      <c r="A113" s="581"/>
      <c r="B113" s="582"/>
      <c r="C113" s="260" t="s">
        <v>389</v>
      </c>
      <c r="D113" s="591">
        <v>3519</v>
      </c>
      <c r="E113" s="631">
        <v>2436</v>
      </c>
      <c r="F113" s="631">
        <v>0</v>
      </c>
      <c r="G113" s="631">
        <f t="shared" si="3"/>
        <v>2436</v>
      </c>
      <c r="H113" s="632">
        <v>787</v>
      </c>
    </row>
    <row r="114" spans="1:8" ht="12.75">
      <c r="A114" s="581"/>
      <c r="B114" s="582"/>
      <c r="C114" s="260" t="s">
        <v>418</v>
      </c>
      <c r="D114" s="591">
        <v>1693</v>
      </c>
      <c r="E114" s="631">
        <v>0</v>
      </c>
      <c r="F114" s="631">
        <v>0</v>
      </c>
      <c r="G114" s="631">
        <f t="shared" si="3"/>
        <v>0</v>
      </c>
      <c r="H114" s="632">
        <v>0</v>
      </c>
    </row>
    <row r="115" spans="1:8" ht="12.75">
      <c r="A115" s="581"/>
      <c r="B115" s="582"/>
      <c r="C115" s="260" t="s">
        <v>423</v>
      </c>
      <c r="D115" s="591">
        <v>8896</v>
      </c>
      <c r="E115" s="631">
        <v>5998</v>
      </c>
      <c r="F115" s="631">
        <v>0</v>
      </c>
      <c r="G115" s="631">
        <f t="shared" si="3"/>
        <v>5998</v>
      </c>
      <c r="H115" s="632">
        <v>242</v>
      </c>
    </row>
    <row r="116" spans="1:8" ht="12.75">
      <c r="A116" s="601"/>
      <c r="B116" s="586"/>
      <c r="C116" s="14" t="s">
        <v>415</v>
      </c>
      <c r="D116" s="590">
        <v>15136</v>
      </c>
      <c r="E116" s="633">
        <v>9828</v>
      </c>
      <c r="F116" s="633">
        <v>0</v>
      </c>
      <c r="G116" s="633">
        <f t="shared" si="3"/>
        <v>9828</v>
      </c>
      <c r="H116" s="632">
        <v>4914</v>
      </c>
    </row>
    <row r="117" spans="1:8" ht="12.75">
      <c r="A117" s="581"/>
      <c r="B117" s="582"/>
      <c r="C117" s="260" t="s">
        <v>392</v>
      </c>
      <c r="D117" s="591">
        <v>4913</v>
      </c>
      <c r="E117" s="631">
        <v>2386</v>
      </c>
      <c r="F117" s="631">
        <v>0</v>
      </c>
      <c r="G117" s="631">
        <f t="shared" si="3"/>
        <v>2386</v>
      </c>
      <c r="H117" s="632">
        <v>0</v>
      </c>
    </row>
    <row r="118" spans="1:8" ht="13.5" thickBot="1">
      <c r="A118" s="581"/>
      <c r="B118" s="593"/>
      <c r="C118" s="263" t="s">
        <v>436</v>
      </c>
      <c r="D118" s="594">
        <v>630</v>
      </c>
      <c r="E118" s="634">
        <v>218</v>
      </c>
      <c r="F118" s="634">
        <v>0</v>
      </c>
      <c r="G118" s="634">
        <f t="shared" si="3"/>
        <v>218</v>
      </c>
      <c r="H118" s="635">
        <v>39</v>
      </c>
    </row>
    <row r="119" spans="1:8" ht="12.75">
      <c r="A119" s="612"/>
      <c r="B119" s="662" t="s">
        <v>437</v>
      </c>
      <c r="C119" s="663" t="s">
        <v>438</v>
      </c>
      <c r="D119" s="664">
        <f>SUM(D120:D121)</f>
        <v>0</v>
      </c>
      <c r="E119" s="665">
        <f>SUM(E120:E121)</f>
        <v>3158</v>
      </c>
      <c r="F119" s="665">
        <f>SUM(F120:F121)</f>
        <v>0</v>
      </c>
      <c r="G119" s="665">
        <f t="shared" si="3"/>
        <v>3158</v>
      </c>
      <c r="H119" s="666">
        <f>SUM(H120:H121)</f>
        <v>3158</v>
      </c>
    </row>
    <row r="120" spans="1:8" ht="12.75">
      <c r="A120" s="581"/>
      <c r="B120" s="582"/>
      <c r="C120" s="260" t="s">
        <v>421</v>
      </c>
      <c r="D120" s="591">
        <v>0</v>
      </c>
      <c r="E120" s="631">
        <v>1736</v>
      </c>
      <c r="F120" s="631">
        <v>0</v>
      </c>
      <c r="G120" s="631">
        <f t="shared" si="3"/>
        <v>1736</v>
      </c>
      <c r="H120" s="632">
        <v>1736</v>
      </c>
    </row>
    <row r="121" spans="1:8" ht="13.5" thickBot="1">
      <c r="A121" s="581"/>
      <c r="B121" s="593"/>
      <c r="C121" s="263" t="s">
        <v>422</v>
      </c>
      <c r="D121" s="594">
        <v>0</v>
      </c>
      <c r="E121" s="634">
        <v>1422</v>
      </c>
      <c r="F121" s="634">
        <v>0</v>
      </c>
      <c r="G121" s="634">
        <f t="shared" si="3"/>
        <v>1422</v>
      </c>
      <c r="H121" s="635">
        <v>1422</v>
      </c>
    </row>
    <row r="122" spans="1:8" ht="12.75">
      <c r="A122" s="601"/>
      <c r="B122" s="620" t="s">
        <v>439</v>
      </c>
      <c r="C122" s="667" t="s">
        <v>381</v>
      </c>
      <c r="D122" s="622">
        <f>SUM(D123:D125)</f>
        <v>5045</v>
      </c>
      <c r="E122" s="660">
        <v>0</v>
      </c>
      <c r="F122" s="660">
        <f>SUM(F123:F127)</f>
        <v>9414</v>
      </c>
      <c r="G122" s="660">
        <f t="shared" si="3"/>
        <v>9414</v>
      </c>
      <c r="H122" s="661">
        <f>SUM(H123:H125)</f>
        <v>0</v>
      </c>
    </row>
    <row r="123" spans="1:8" ht="12.75">
      <c r="A123" s="581"/>
      <c r="B123" s="642"/>
      <c r="C123" s="643" t="s">
        <v>413</v>
      </c>
      <c r="D123" s="668">
        <v>2091</v>
      </c>
      <c r="E123" s="669">
        <v>0</v>
      </c>
      <c r="F123" s="669">
        <v>1681</v>
      </c>
      <c r="G123" s="669">
        <f t="shared" si="3"/>
        <v>1681</v>
      </c>
      <c r="H123" s="670">
        <v>0</v>
      </c>
    </row>
    <row r="124" spans="1:8" ht="12.75">
      <c r="A124" s="581"/>
      <c r="B124" s="642"/>
      <c r="C124" s="643" t="s">
        <v>389</v>
      </c>
      <c r="D124" s="668">
        <v>1626</v>
      </c>
      <c r="E124" s="669">
        <v>0</v>
      </c>
      <c r="F124" s="669">
        <v>2379</v>
      </c>
      <c r="G124" s="669">
        <f t="shared" si="3"/>
        <v>2379</v>
      </c>
      <c r="H124" s="670">
        <v>0</v>
      </c>
    </row>
    <row r="125" spans="1:8" ht="12.75">
      <c r="A125" s="601"/>
      <c r="B125" s="626"/>
      <c r="C125" s="627" t="s">
        <v>392</v>
      </c>
      <c r="D125" s="628">
        <v>1328</v>
      </c>
      <c r="E125" s="629">
        <v>0</v>
      </c>
      <c r="F125" s="746">
        <v>0</v>
      </c>
      <c r="G125" s="747">
        <f t="shared" si="3"/>
        <v>0</v>
      </c>
      <c r="H125" s="748">
        <v>0</v>
      </c>
    </row>
    <row r="126" spans="1:8" ht="12.75">
      <c r="A126" s="601"/>
      <c r="B126" s="626"/>
      <c r="C126" s="627" t="s">
        <v>423</v>
      </c>
      <c r="D126" s="628">
        <v>0</v>
      </c>
      <c r="E126" s="629">
        <v>0</v>
      </c>
      <c r="F126" s="585">
        <v>3203</v>
      </c>
      <c r="G126" s="585">
        <f t="shared" si="3"/>
        <v>3203</v>
      </c>
      <c r="H126" s="670">
        <v>0</v>
      </c>
    </row>
    <row r="127" spans="1:8" ht="13.5" thickBot="1">
      <c r="A127" s="601"/>
      <c r="B127" s="626"/>
      <c r="C127" s="627" t="s">
        <v>415</v>
      </c>
      <c r="D127" s="628">
        <v>0</v>
      </c>
      <c r="E127" s="629">
        <v>0</v>
      </c>
      <c r="F127" s="596">
        <v>2151</v>
      </c>
      <c r="G127" s="596">
        <f t="shared" si="3"/>
        <v>2151</v>
      </c>
      <c r="H127" s="672">
        <v>0</v>
      </c>
    </row>
    <row r="128" spans="1:8" ht="12.75">
      <c r="A128" s="604"/>
      <c r="B128" s="636" t="s">
        <v>440</v>
      </c>
      <c r="C128" s="673" t="s">
        <v>441</v>
      </c>
      <c r="D128" s="638">
        <f>SUM(D129:D132)</f>
        <v>3784</v>
      </c>
      <c r="E128" s="674">
        <v>0</v>
      </c>
      <c r="F128" s="660">
        <f>SUM(F129:F132)</f>
        <v>0</v>
      </c>
      <c r="G128" s="660">
        <f t="shared" si="3"/>
        <v>0</v>
      </c>
      <c r="H128" s="661">
        <f>SUM(H129:H132)</f>
        <v>0</v>
      </c>
    </row>
    <row r="129" spans="1:8" ht="12.75">
      <c r="A129" s="625"/>
      <c r="B129" s="626"/>
      <c r="C129" s="627" t="s">
        <v>413</v>
      </c>
      <c r="D129" s="628">
        <v>996</v>
      </c>
      <c r="E129" s="629">
        <v>0</v>
      </c>
      <c r="F129" s="629">
        <v>0</v>
      </c>
      <c r="G129" s="629">
        <f t="shared" si="3"/>
        <v>0</v>
      </c>
      <c r="H129" s="670">
        <v>0</v>
      </c>
    </row>
    <row r="130" spans="1:8" ht="12.75">
      <c r="A130" s="625"/>
      <c r="B130" s="626"/>
      <c r="C130" s="627" t="s">
        <v>389</v>
      </c>
      <c r="D130" s="628">
        <v>199</v>
      </c>
      <c r="E130" s="629">
        <v>0</v>
      </c>
      <c r="F130" s="629">
        <v>0</v>
      </c>
      <c r="G130" s="629">
        <f t="shared" si="3"/>
        <v>0</v>
      </c>
      <c r="H130" s="670">
        <v>0</v>
      </c>
    </row>
    <row r="131" spans="1:8" ht="12.75">
      <c r="A131" s="625"/>
      <c r="B131" s="626"/>
      <c r="C131" s="627" t="s">
        <v>423</v>
      </c>
      <c r="D131" s="628">
        <v>996</v>
      </c>
      <c r="E131" s="629">
        <v>0</v>
      </c>
      <c r="F131" s="629">
        <v>0</v>
      </c>
      <c r="G131" s="629">
        <f>SUM(G129:G130)</f>
        <v>0</v>
      </c>
      <c r="H131" s="670">
        <v>0</v>
      </c>
    </row>
    <row r="132" spans="1:8" ht="13.5" thickBot="1">
      <c r="A132" s="625"/>
      <c r="B132" s="675"/>
      <c r="C132" s="676" t="s">
        <v>415</v>
      </c>
      <c r="D132" s="677">
        <v>1593</v>
      </c>
      <c r="E132" s="671">
        <v>0</v>
      </c>
      <c r="F132" s="671">
        <v>0</v>
      </c>
      <c r="G132" s="671">
        <f aca="true" t="shared" si="4" ref="G132:G144">SUM(E132:F132)</f>
        <v>0</v>
      </c>
      <c r="H132" s="672">
        <v>0</v>
      </c>
    </row>
    <row r="133" spans="1:8" ht="13.5" thickBot="1">
      <c r="A133" s="581"/>
      <c r="B133" s="569" t="s">
        <v>442</v>
      </c>
      <c r="C133" s="200" t="s">
        <v>384</v>
      </c>
      <c r="D133" s="571">
        <v>9261</v>
      </c>
      <c r="E133" s="678">
        <v>27781</v>
      </c>
      <c r="F133" s="678">
        <v>0</v>
      </c>
      <c r="G133" s="678">
        <f t="shared" si="4"/>
        <v>27781</v>
      </c>
      <c r="H133" s="679">
        <v>30</v>
      </c>
    </row>
    <row r="134" spans="1:8" ht="13.5" thickBot="1">
      <c r="A134" s="581"/>
      <c r="B134" s="680" t="s">
        <v>443</v>
      </c>
      <c r="C134" s="681" t="s">
        <v>444</v>
      </c>
      <c r="D134" s="682">
        <v>0</v>
      </c>
      <c r="E134" s="683">
        <v>4846</v>
      </c>
      <c r="F134" s="683">
        <v>0</v>
      </c>
      <c r="G134" s="683">
        <f t="shared" si="4"/>
        <v>4846</v>
      </c>
      <c r="H134" s="679">
        <v>4846</v>
      </c>
    </row>
    <row r="135" spans="1:8" ht="12.75">
      <c r="A135" s="581"/>
      <c r="B135" s="684" t="s">
        <v>445</v>
      </c>
      <c r="C135" s="685" t="s">
        <v>213</v>
      </c>
      <c r="D135" s="686">
        <f>SUM(D136:D140)</f>
        <v>45409</v>
      </c>
      <c r="E135" s="687">
        <f>E136+E137+E138+E139+E140</f>
        <v>11153</v>
      </c>
      <c r="F135" s="687">
        <f>SUM(F136:F140)</f>
        <v>25128</v>
      </c>
      <c r="G135" s="687">
        <f t="shared" si="4"/>
        <v>36281</v>
      </c>
      <c r="H135" s="688">
        <f>SUM(H136:H140)</f>
        <v>9169</v>
      </c>
    </row>
    <row r="136" spans="1:8" ht="12.75">
      <c r="A136" s="581"/>
      <c r="B136" s="586"/>
      <c r="C136" s="689" t="s">
        <v>413</v>
      </c>
      <c r="D136" s="590">
        <v>265</v>
      </c>
      <c r="E136" s="488">
        <v>332</v>
      </c>
      <c r="F136" s="488">
        <v>428</v>
      </c>
      <c r="G136" s="488">
        <f t="shared" si="4"/>
        <v>760</v>
      </c>
      <c r="H136" s="690">
        <v>45</v>
      </c>
    </row>
    <row r="137" spans="1:8" ht="12.75">
      <c r="A137" s="581"/>
      <c r="B137" s="582"/>
      <c r="C137" s="691" t="s">
        <v>389</v>
      </c>
      <c r="D137" s="591">
        <v>6307</v>
      </c>
      <c r="E137" s="488">
        <v>5012</v>
      </c>
      <c r="F137" s="488">
        <v>0</v>
      </c>
      <c r="G137" s="488">
        <f t="shared" si="4"/>
        <v>5012</v>
      </c>
      <c r="H137" s="690">
        <v>1969</v>
      </c>
    </row>
    <row r="138" spans="1:8" ht="12.75">
      <c r="A138" s="581"/>
      <c r="B138" s="582"/>
      <c r="C138" s="691" t="s">
        <v>414</v>
      </c>
      <c r="D138" s="591">
        <v>24265</v>
      </c>
      <c r="E138" s="488">
        <v>4481</v>
      </c>
      <c r="F138" s="488">
        <v>13770</v>
      </c>
      <c r="G138" s="488">
        <f t="shared" si="4"/>
        <v>18251</v>
      </c>
      <c r="H138" s="690">
        <v>236</v>
      </c>
    </row>
    <row r="139" spans="1:8" ht="12.75">
      <c r="A139" s="581"/>
      <c r="B139" s="582"/>
      <c r="C139" s="691" t="s">
        <v>415</v>
      </c>
      <c r="D139" s="591">
        <v>12580</v>
      </c>
      <c r="E139" s="488">
        <v>996</v>
      </c>
      <c r="F139" s="488">
        <v>10859</v>
      </c>
      <c r="G139" s="488">
        <f t="shared" si="4"/>
        <v>11855</v>
      </c>
      <c r="H139" s="690">
        <v>6919</v>
      </c>
    </row>
    <row r="140" spans="1:8" ht="13.5" thickBot="1">
      <c r="A140" s="392"/>
      <c r="B140" s="692"/>
      <c r="C140" s="693" t="s">
        <v>392</v>
      </c>
      <c r="D140" s="694">
        <v>1992</v>
      </c>
      <c r="E140" s="495">
        <v>332</v>
      </c>
      <c r="F140" s="495">
        <v>71</v>
      </c>
      <c r="G140" s="495">
        <f t="shared" si="4"/>
        <v>403</v>
      </c>
      <c r="H140" s="695">
        <v>0</v>
      </c>
    </row>
    <row r="141" spans="1:8" ht="13.5" thickBot="1">
      <c r="A141" s="696"/>
      <c r="B141" s="697" t="s">
        <v>446</v>
      </c>
      <c r="C141" s="698" t="s">
        <v>447</v>
      </c>
      <c r="D141" s="699">
        <v>8697</v>
      </c>
      <c r="E141" s="700">
        <v>6639</v>
      </c>
      <c r="F141" s="683">
        <v>4000</v>
      </c>
      <c r="G141" s="683">
        <f t="shared" si="4"/>
        <v>10639</v>
      </c>
      <c r="H141" s="679">
        <v>5746</v>
      </c>
    </row>
    <row r="142" spans="1:8" ht="12.75">
      <c r="A142" s="701"/>
      <c r="B142" s="702" t="s">
        <v>448</v>
      </c>
      <c r="C142" s="703" t="s">
        <v>394</v>
      </c>
      <c r="D142" s="704">
        <f>SUM(D143:D146)</f>
        <v>5975</v>
      </c>
      <c r="E142" s="705">
        <f>SUM(E143:E146)</f>
        <v>0</v>
      </c>
      <c r="F142" s="705">
        <f>SUM(F143:F146)</f>
        <v>0</v>
      </c>
      <c r="G142" s="705">
        <f t="shared" si="4"/>
        <v>0</v>
      </c>
      <c r="H142" s="706">
        <f>SUM(H143:H146)</f>
        <v>0</v>
      </c>
    </row>
    <row r="143" spans="1:8" ht="12.75">
      <c r="A143" s="641"/>
      <c r="B143" s="707"/>
      <c r="C143" s="643" t="s">
        <v>418</v>
      </c>
      <c r="D143" s="668">
        <v>1261</v>
      </c>
      <c r="E143" s="669">
        <v>0</v>
      </c>
      <c r="F143" s="669">
        <v>0</v>
      </c>
      <c r="G143" s="669">
        <f t="shared" si="4"/>
        <v>0</v>
      </c>
      <c r="H143" s="670">
        <v>0</v>
      </c>
    </row>
    <row r="144" spans="1:8" ht="12.75">
      <c r="A144" s="701"/>
      <c r="B144" s="708"/>
      <c r="C144" s="646" t="s">
        <v>449</v>
      </c>
      <c r="D144" s="709">
        <v>1195</v>
      </c>
      <c r="E144" s="710">
        <v>0</v>
      </c>
      <c r="F144" s="710">
        <v>0</v>
      </c>
      <c r="G144" s="710">
        <f t="shared" si="4"/>
        <v>0</v>
      </c>
      <c r="H144" s="670">
        <v>0</v>
      </c>
    </row>
    <row r="145" spans="1:8" ht="12.75">
      <c r="A145" s="641"/>
      <c r="B145" s="707"/>
      <c r="C145" s="643" t="s">
        <v>450</v>
      </c>
      <c r="D145" s="668">
        <v>2324</v>
      </c>
      <c r="E145" s="669">
        <v>0</v>
      </c>
      <c r="F145" s="669">
        <v>0</v>
      </c>
      <c r="G145" s="669">
        <f>SUM(G143:G144)</f>
        <v>0</v>
      </c>
      <c r="H145" s="670">
        <v>0</v>
      </c>
    </row>
    <row r="146" spans="1:8" ht="13.5" thickBot="1">
      <c r="A146" s="711"/>
      <c r="B146" s="712"/>
      <c r="C146" s="713" t="s">
        <v>451</v>
      </c>
      <c r="D146" s="714">
        <v>1195</v>
      </c>
      <c r="E146" s="715">
        <v>0</v>
      </c>
      <c r="F146" s="715">
        <v>0</v>
      </c>
      <c r="G146" s="715">
        <f aca="true" t="shared" si="5" ref="G146:G157">SUM(E146:F146)</f>
        <v>0</v>
      </c>
      <c r="H146" s="672">
        <v>0</v>
      </c>
    </row>
    <row r="147" spans="1:8" ht="12.75">
      <c r="A147" s="716"/>
      <c r="B147" s="717" t="s">
        <v>452</v>
      </c>
      <c r="C147" s="718" t="s">
        <v>453</v>
      </c>
      <c r="D147" s="719">
        <f>SUM(D149:D150)</f>
        <v>1261</v>
      </c>
      <c r="E147" s="720">
        <f>SUM(E149:E150)</f>
        <v>0</v>
      </c>
      <c r="F147" s="720">
        <f>SUM(F148:F151)</f>
        <v>1916</v>
      </c>
      <c r="G147" s="720">
        <f t="shared" si="5"/>
        <v>1916</v>
      </c>
      <c r="H147" s="721">
        <f>SUM(H148:H151)</f>
        <v>256</v>
      </c>
    </row>
    <row r="148" spans="1:8" ht="12.75">
      <c r="A148" s="716"/>
      <c r="B148" s="708"/>
      <c r="C148" s="646" t="s">
        <v>413</v>
      </c>
      <c r="D148" s="722">
        <v>0</v>
      </c>
      <c r="E148" s="723">
        <v>0</v>
      </c>
      <c r="F148" s="723">
        <v>280</v>
      </c>
      <c r="G148" s="723">
        <f t="shared" si="5"/>
        <v>280</v>
      </c>
      <c r="H148" s="724">
        <v>250</v>
      </c>
    </row>
    <row r="149" spans="1:8" ht="12.75">
      <c r="A149" s="725"/>
      <c r="B149" s="707"/>
      <c r="C149" s="643" t="s">
        <v>389</v>
      </c>
      <c r="D149" s="668">
        <v>664</v>
      </c>
      <c r="E149" s="669">
        <v>0</v>
      </c>
      <c r="F149" s="669">
        <v>0</v>
      </c>
      <c r="G149" s="669">
        <f t="shared" si="5"/>
        <v>0</v>
      </c>
      <c r="H149" s="670">
        <v>0</v>
      </c>
    </row>
    <row r="150" spans="1:8" ht="12.75">
      <c r="A150" s="725"/>
      <c r="B150" s="707"/>
      <c r="C150" s="643" t="s">
        <v>415</v>
      </c>
      <c r="D150" s="668">
        <v>597</v>
      </c>
      <c r="E150" s="669">
        <v>0</v>
      </c>
      <c r="F150" s="669">
        <v>0</v>
      </c>
      <c r="G150" s="669">
        <f t="shared" si="5"/>
        <v>0</v>
      </c>
      <c r="H150" s="670">
        <v>0</v>
      </c>
    </row>
    <row r="151" spans="1:8" ht="13.5" thickBot="1">
      <c r="A151" s="716"/>
      <c r="B151" s="726"/>
      <c r="C151" s="646" t="s">
        <v>398</v>
      </c>
      <c r="D151" s="709">
        <v>0</v>
      </c>
      <c r="E151" s="710">
        <v>0</v>
      </c>
      <c r="F151" s="671">
        <v>1636</v>
      </c>
      <c r="G151" s="596">
        <f t="shared" si="5"/>
        <v>1636</v>
      </c>
      <c r="H151" s="727">
        <v>6</v>
      </c>
    </row>
    <row r="152" spans="1:8" ht="12.75">
      <c r="A152" s="728"/>
      <c r="B152" s="729" t="s">
        <v>454</v>
      </c>
      <c r="C152" s="730" t="s">
        <v>400</v>
      </c>
      <c r="D152" s="566">
        <v>4481</v>
      </c>
      <c r="E152" s="567">
        <v>7000</v>
      </c>
      <c r="F152" s="705">
        <f>SUM(F155:F157)</f>
        <v>1200</v>
      </c>
      <c r="G152" s="705">
        <f t="shared" si="5"/>
        <v>8200</v>
      </c>
      <c r="H152" s="706">
        <f>SUM(H153:H157)</f>
        <v>3746</v>
      </c>
    </row>
    <row r="153" spans="1:8" ht="12.75">
      <c r="A153" s="725"/>
      <c r="B153" s="731"/>
      <c r="C153" s="732" t="s">
        <v>413</v>
      </c>
      <c r="D153" s="668">
        <v>199</v>
      </c>
      <c r="E153" s="669">
        <v>0</v>
      </c>
      <c r="F153" s="669">
        <v>0</v>
      </c>
      <c r="G153" s="669">
        <f t="shared" si="5"/>
        <v>0</v>
      </c>
      <c r="H153" s="670">
        <v>0</v>
      </c>
    </row>
    <row r="154" spans="1:8" ht="12.75">
      <c r="A154" s="716"/>
      <c r="B154" s="726"/>
      <c r="C154" s="646" t="s">
        <v>389</v>
      </c>
      <c r="D154" s="709">
        <v>132</v>
      </c>
      <c r="E154" s="710">
        <v>0</v>
      </c>
      <c r="F154" s="710">
        <v>0</v>
      </c>
      <c r="G154" s="710">
        <f t="shared" si="5"/>
        <v>0</v>
      </c>
      <c r="H154" s="670">
        <v>0</v>
      </c>
    </row>
    <row r="155" spans="1:8" ht="12.75">
      <c r="A155" s="725"/>
      <c r="B155" s="731"/>
      <c r="C155" s="643" t="s">
        <v>423</v>
      </c>
      <c r="D155" s="668">
        <v>398</v>
      </c>
      <c r="E155" s="669">
        <v>0</v>
      </c>
      <c r="F155" s="669">
        <v>0</v>
      </c>
      <c r="G155" s="669">
        <f t="shared" si="5"/>
        <v>0</v>
      </c>
      <c r="H155" s="670">
        <v>0</v>
      </c>
    </row>
    <row r="156" spans="1:8" ht="12.75">
      <c r="A156" s="725"/>
      <c r="B156" s="731"/>
      <c r="C156" s="643" t="s">
        <v>351</v>
      </c>
      <c r="D156" s="668">
        <v>132</v>
      </c>
      <c r="E156" s="669">
        <v>0</v>
      </c>
      <c r="F156" s="669">
        <v>0</v>
      </c>
      <c r="G156" s="669">
        <f t="shared" si="5"/>
        <v>0</v>
      </c>
      <c r="H156" s="670">
        <v>0</v>
      </c>
    </row>
    <row r="157" spans="1:8" ht="13.5" thickBot="1">
      <c r="A157" s="612"/>
      <c r="B157" s="733"/>
      <c r="C157" s="646" t="s">
        <v>352</v>
      </c>
      <c r="D157" s="614">
        <v>3651</v>
      </c>
      <c r="E157" s="615">
        <v>7000</v>
      </c>
      <c r="F157" s="595">
        <v>1200</v>
      </c>
      <c r="G157" s="616">
        <f t="shared" si="5"/>
        <v>8200</v>
      </c>
      <c r="H157" s="596">
        <v>3746</v>
      </c>
    </row>
    <row r="158" spans="1:8" ht="13.5" thickBot="1">
      <c r="A158" s="554"/>
      <c r="B158" s="734" t="s">
        <v>455</v>
      </c>
      <c r="C158" s="735" t="s">
        <v>456</v>
      </c>
      <c r="D158" s="736">
        <v>35750</v>
      </c>
      <c r="E158" s="737">
        <v>0</v>
      </c>
      <c r="F158" s="738">
        <v>0</v>
      </c>
      <c r="G158" s="739">
        <v>0</v>
      </c>
      <c r="H158" s="740">
        <v>0</v>
      </c>
    </row>
    <row r="159" spans="1:8" ht="12.75">
      <c r="A159" s="252" t="s">
        <v>366</v>
      </c>
      <c r="B159" s="741"/>
      <c r="D159" s="742"/>
      <c r="E159" s="180"/>
      <c r="F159" s="180"/>
      <c r="G159" s="180"/>
      <c r="H159" s="743"/>
    </row>
  </sheetData>
  <sheetProtection/>
  <printOptions/>
  <pageMargins left="0.7" right="0.7" top="0.75" bottom="0.75" header="0.3" footer="0.3"/>
  <pageSetup horizontalDpi="600" verticalDpi="600" orientation="portrait" paperSize="9" scale="96" r:id="rId1"/>
  <headerFooter alignWithMargins="0">
    <oddHeader>&amp;CNávrh na 1. zmenu rozpočtu
prenesené kompetencie - školstvo r. 2009</oddHeader>
    <oddFooter>&amp;CVypracoval: Molnárová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Mestský úrad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Klára Leskovjanská</dc:creator>
  <cp:keywords/>
  <dc:description/>
  <cp:lastModifiedBy>Koltas</cp:lastModifiedBy>
  <cp:lastPrinted>2009-07-08T06:45:29Z</cp:lastPrinted>
  <dcterms:created xsi:type="dcterms:W3CDTF">2006-02-28T09:40:49Z</dcterms:created>
  <dcterms:modified xsi:type="dcterms:W3CDTF">2009-07-08T10:45:56Z</dcterms:modified>
  <cp:category/>
  <cp:version/>
  <cp:contentType/>
  <cp:contentStatus/>
</cp:coreProperties>
</file>