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55" windowWidth="12120" windowHeight="8130" tabRatio="599" activeTab="1"/>
  </bookViews>
  <sheets>
    <sheet name="príjmy mesto" sheetId="1" r:id="rId1"/>
    <sheet name="výdavky mesto" sheetId="2" r:id="rId2"/>
    <sheet name="Hárok1" sheetId="3" r:id="rId3"/>
  </sheets>
  <definedNames>
    <definedName name="_xlnm.Print_Area" localSheetId="0">'príjmy mesto'!$A$1:$J$155</definedName>
    <definedName name="_xlnm.Print_Area" localSheetId="1">'výdavky mesto'!$A$1:$I$256</definedName>
  </definedNames>
  <calcPr fullCalcOnLoad="1"/>
</workbook>
</file>

<file path=xl/sharedStrings.xml><?xml version="1.0" encoding="utf-8"?>
<sst xmlns="http://schemas.openxmlformats.org/spreadsheetml/2006/main" count="624" uniqueCount="338">
  <si>
    <t>Položka</t>
  </si>
  <si>
    <t>Podpoložka</t>
  </si>
  <si>
    <t>Ukazovateľ</t>
  </si>
  <si>
    <t xml:space="preserve">SPOLU PRÍJMY (A+B+C+D) </t>
  </si>
  <si>
    <t>v tom:</t>
  </si>
  <si>
    <t>A</t>
  </si>
  <si>
    <t>Bežné príjmy - spolu (100+200+300) - triedené na:</t>
  </si>
  <si>
    <t>z toho:</t>
  </si>
  <si>
    <t>Bežné príjmy vlastné a dotácie</t>
  </si>
  <si>
    <t>Bežné príjmy školstvo - prenesené kompetencie</t>
  </si>
  <si>
    <t>Delenie bežných príjmov podľa rozp.klasifikácie:</t>
  </si>
  <si>
    <t xml:space="preserve">Daňové príjmy </t>
  </si>
  <si>
    <t xml:space="preserve"> - z toho:</t>
  </si>
  <si>
    <t xml:space="preserve">Dane z príjmov–ziskov a kapitálového majetku </t>
  </si>
  <si>
    <t>- v tom:</t>
  </si>
  <si>
    <t>Podiel dane z príjmov</t>
  </si>
  <si>
    <t>Daň z majetku</t>
  </si>
  <si>
    <t>Daň z nehnuteľnosti</t>
  </si>
  <si>
    <t xml:space="preserve">Domáce dane na tovary a služby </t>
  </si>
  <si>
    <t>Za psa</t>
  </si>
  <si>
    <t>Za predajné automaty a nevýherné hracie aut.</t>
  </si>
  <si>
    <t>Za užívanie verejného priestranstva (taxislužba)</t>
  </si>
  <si>
    <t>Za zber, prepravu a znešk.komunálneho odpadu</t>
  </si>
  <si>
    <t>Daň za pobyt</t>
  </si>
  <si>
    <t>Iné dane (nedoplatky z predch. rokov) - alkohol, reklama,...</t>
  </si>
  <si>
    <t>- z toho:</t>
  </si>
  <si>
    <t>Príjmy z podnikania, z vlastníctva majetku</t>
  </si>
  <si>
    <t xml:space="preserve"> - v tom:</t>
  </si>
  <si>
    <t>Príjmy z podnikania</t>
  </si>
  <si>
    <t>Odvod zostávajúceho zisku - TEKOR s.r.o.</t>
  </si>
  <si>
    <t>Príjmy z vlastníctva</t>
  </si>
  <si>
    <t>Prenájom pozemkov</t>
  </si>
  <si>
    <t>Prenájom budov , priestorov a objektov</t>
  </si>
  <si>
    <t xml:space="preserve">Prenájom zariadení </t>
  </si>
  <si>
    <t>Administratívne a iné poplatky a platby</t>
  </si>
  <si>
    <t>Administratívne poplatky</t>
  </si>
  <si>
    <t xml:space="preserve"> Správne poplatky-evid.obyv.+iné náhod.spr.popl.</t>
  </si>
  <si>
    <t xml:space="preserve">                            - matrika</t>
  </si>
  <si>
    <t xml:space="preserve">                            - výstavba (stav.povolenia)</t>
  </si>
  <si>
    <t xml:space="preserve">                            - za porušenie ost.predpisov </t>
  </si>
  <si>
    <t xml:space="preserve">                            - v blokovom konaní (MP)</t>
  </si>
  <si>
    <t>Za zábavné hracie automaty</t>
  </si>
  <si>
    <t>Za používanie práčovne</t>
  </si>
  <si>
    <t>Popl.a platby z náhod.predaja a služieb-výdavky škôl,DOS</t>
  </si>
  <si>
    <t>Príjem za školné CVČ, ZUŠ,</t>
  </si>
  <si>
    <t>Príjem za ŠKD</t>
  </si>
  <si>
    <t xml:space="preserve">Príjem za stravov.réžiu ŠJ pri  ZŠ </t>
  </si>
  <si>
    <t>Za služby DOS , opatrovat. službu</t>
  </si>
  <si>
    <t>Vlastné príjmy ZŠ - prenes. Kompetencie</t>
  </si>
  <si>
    <t>Ďalšie administratívne a iné poplatky a platby</t>
  </si>
  <si>
    <t>Za znečisťovanie ovzdušia</t>
  </si>
  <si>
    <t>Iné nedaňové príjmy</t>
  </si>
  <si>
    <t>Z výťažkov z lotérií a iných podobných hier (5 %)</t>
  </si>
  <si>
    <t>Vratky výdavkov min.rokov , dobropisy</t>
  </si>
  <si>
    <t>Ostatné príjmy</t>
  </si>
  <si>
    <t>Z refundácií - exekúcie</t>
  </si>
  <si>
    <t>Príjmy z I. R. a.s.</t>
  </si>
  <si>
    <t>Úroky z účtov finančného hospodárenia (ZBÚ)</t>
  </si>
  <si>
    <t>Úroky z účtov finančného hospodárenia (ZBÚ) -</t>
  </si>
  <si>
    <t>Úroky z účtov finančného hospodárenia (ZBÚ) - školstvo</t>
  </si>
  <si>
    <t>Granty a transfery (decentralizačné dotácie)</t>
  </si>
  <si>
    <t>MOS</t>
  </si>
  <si>
    <t>Vedenie matrík (610+620+630)</t>
  </si>
  <si>
    <t>ÚP SV a R - podpory</t>
  </si>
  <si>
    <t>Úsek sociálnej pomoci-DOS (610+620+630)</t>
  </si>
  <si>
    <t>Úsek školstva prenesené komp.</t>
  </si>
  <si>
    <t>Úsek školstva - dotácia na asistentov</t>
  </si>
  <si>
    <t>Úsek školstva - dotácia na vzdelávacie poukazy</t>
  </si>
  <si>
    <t>Úsek školstva - dotácia na cestovné</t>
  </si>
  <si>
    <t>Úsek školstva - školský úrad</t>
  </si>
  <si>
    <t>Úsek výstavby-spoločný stavebný úrad</t>
  </si>
  <si>
    <t>Úsek ŠFRB</t>
  </si>
  <si>
    <t>Dotácia - Terénni sociálni pracovníci (TSP)</t>
  </si>
  <si>
    <t>Dotácia na vojnové hroby</t>
  </si>
  <si>
    <t>MOSTy</t>
  </si>
  <si>
    <t>Príjem z recyklačného fondu</t>
  </si>
  <si>
    <t>B</t>
  </si>
  <si>
    <t>Kapitálové príjmy  (celkom)</t>
  </si>
  <si>
    <t xml:space="preserve">Príjem z predaja kap.aktív </t>
  </si>
  <si>
    <t xml:space="preserve">Príjem z predaja kap.aktív - bytov </t>
  </si>
  <si>
    <t>Príjem z predaja pozemkov</t>
  </si>
  <si>
    <t>odpredaj pozemkov</t>
  </si>
  <si>
    <t>Tuzemské kapitálové granty a transfery</t>
  </si>
  <si>
    <t xml:space="preserve">C </t>
  </si>
  <si>
    <t>Rezervný fond - prebytok hospodárenia</t>
  </si>
  <si>
    <t>Tvorba rezervného fondu 10ˇ% z prebytku hosp.)</t>
  </si>
  <si>
    <t xml:space="preserve">Účet 234 BEŽNÉ VÝDAVKY </t>
  </si>
  <si>
    <t>Bežné výdavky z vlastných a z dotácií</t>
  </si>
  <si>
    <t>Mzdy,platy,a ostatné osobné vyrovania</t>
  </si>
  <si>
    <t>Verejná správa=Správa MsÚ</t>
  </si>
  <si>
    <t>Mestská polícia</t>
  </si>
  <si>
    <t>Klub dôchodcov</t>
  </si>
  <si>
    <t xml:space="preserve">Matrika </t>
  </si>
  <si>
    <t xml:space="preserve">DOS </t>
  </si>
  <si>
    <t xml:space="preserve">Opatrovateľská služba </t>
  </si>
  <si>
    <t>štátny fond bývania</t>
  </si>
  <si>
    <t>Školská správa</t>
  </si>
  <si>
    <t>Terénni sociálni pracovníci (TSP)</t>
  </si>
  <si>
    <t>Školy - orig. Kompetencie</t>
  </si>
  <si>
    <t>Poistné a príspevok do poisťovní a NÚP</t>
  </si>
  <si>
    <t xml:space="preserve">Verejná správa=Správa MsÚ </t>
  </si>
  <si>
    <t xml:space="preserve">Klub dôchodcov </t>
  </si>
  <si>
    <t>Tovary a ďalšie služby</t>
  </si>
  <si>
    <t xml:space="preserve">Neuhradené záväzky z predch. roku </t>
  </si>
  <si>
    <t>Cestovné výdavky</t>
  </si>
  <si>
    <t xml:space="preserve">  </t>
  </si>
  <si>
    <t xml:space="preserve">Matrika  </t>
  </si>
  <si>
    <t>Energie, voda a komunikácie</t>
  </si>
  <si>
    <t>Civilná obrana</t>
  </si>
  <si>
    <t>Požiarna ochrana</t>
  </si>
  <si>
    <t xml:space="preserve">Verejné osvetlenie </t>
  </si>
  <si>
    <t>Obradné siene, ZPOZ, soc. organ. na Ak. Hronca</t>
  </si>
  <si>
    <t xml:space="preserve">Materiál </t>
  </si>
  <si>
    <t xml:space="preserve">Verejná správa=Reprezentačné výdavky </t>
  </si>
  <si>
    <t>Požiarna obrana</t>
  </si>
  <si>
    <t>Obradné siene, ZPOZ</t>
  </si>
  <si>
    <t>Odpadové nádoby</t>
  </si>
  <si>
    <t>školský úrad</t>
  </si>
  <si>
    <t>Opatrovateľky</t>
  </si>
  <si>
    <t>Dopravné</t>
  </si>
  <si>
    <t>Rutinná a štandardná údržba</t>
  </si>
  <si>
    <t>Požiarna ochrana - revízie</t>
  </si>
  <si>
    <t>Údržba - ostatné (parkov,zelene,kanal.,vodov.)</t>
  </si>
  <si>
    <t>Obradné siene, ZPOZ,</t>
  </si>
  <si>
    <t>Klub dôchodcov - oprava a údržba budovy</t>
  </si>
  <si>
    <t>Nájomné za prenájom</t>
  </si>
  <si>
    <t>Matrika</t>
  </si>
  <si>
    <t>soc. Organ.</t>
  </si>
  <si>
    <t>Služby</t>
  </si>
  <si>
    <t xml:space="preserve"> - v tom: </t>
  </si>
  <si>
    <t>Verejná správa=Odmeny poslancom MZ</t>
  </si>
  <si>
    <t>Dohody o vykonaní práce</t>
  </si>
  <si>
    <t>Finančná a rozp.oblasť=Audítor</t>
  </si>
  <si>
    <t>Finančná a rozp.oblasť=Finančné služby</t>
  </si>
  <si>
    <t>Veterinárna oblasť</t>
  </si>
  <si>
    <t>1.R.a.s. - výdavky spojené s nebyt. priestormi</t>
  </si>
  <si>
    <t xml:space="preserve">Športové, spoločenské  a kultúrne podujatia </t>
  </si>
  <si>
    <t xml:space="preserve">MTŠ-RVTV </t>
  </si>
  <si>
    <t>Školenia</t>
  </si>
  <si>
    <t>Bežné transfery</t>
  </si>
  <si>
    <t>Ver.správa-členské príspevky</t>
  </si>
  <si>
    <t>Mestská polícia náhrada za DPN)</t>
  </si>
  <si>
    <t>Príspevok - ČK - opatrovateľky</t>
  </si>
  <si>
    <t>Dni mesta</t>
  </si>
  <si>
    <t>Divadlo Actores</t>
  </si>
  <si>
    <t>TIC - príspevok na neziskové činnosti</t>
  </si>
  <si>
    <t>Príspevok - TS - príspevok na neziskové činnosti</t>
  </si>
  <si>
    <t>Príspevky občanom v náhlej núdzi</t>
  </si>
  <si>
    <t>odmeny v zmysle zásad - motivácia občanov</t>
  </si>
  <si>
    <t>príspevok na MHD</t>
  </si>
  <si>
    <t>Podpory, hmotná núdza</t>
  </si>
  <si>
    <t>Splác.bežných úrokov a ost.plat.súv.s úvermi</t>
  </si>
  <si>
    <t>Účet 233 KAPITÁLOVÉ VÝDAVKY</t>
  </si>
  <si>
    <t>Nákup pozemkov</t>
  </si>
  <si>
    <t>Prípravná a projektová dokumentácia</t>
  </si>
  <si>
    <t>Účet 234 FINANČNÉ OPERÁCIE (VÝDAVKY)</t>
  </si>
  <si>
    <t>Poskyt.úverov a pôž.,splácanie istín</t>
  </si>
  <si>
    <t>Splácanie domácej istiny-SZRB</t>
  </si>
  <si>
    <t>Splácanie domácej istiny-ŠFRB</t>
  </si>
  <si>
    <t xml:space="preserve">Splácanie domácej istiny - VÚB, </t>
  </si>
  <si>
    <t>Splácanie zmenkového úveru - DEXIA</t>
  </si>
  <si>
    <t>poplatky pre VÚB, a.s. za vystavenie záruk</t>
  </si>
  <si>
    <t>Nákup CP - Verejné osvetlenie</t>
  </si>
  <si>
    <t>SZRB</t>
  </si>
  <si>
    <t>ŠFRB -z roku 2001</t>
  </si>
  <si>
    <t>VÚB</t>
  </si>
  <si>
    <t>DEXIA</t>
  </si>
  <si>
    <t>1.R.a.s. - výdavky spojené s  kúpal. a ZŠ</t>
  </si>
  <si>
    <t xml:space="preserve">Komunálny odpad </t>
  </si>
  <si>
    <t>1. Rožňavská a.s. spolu</t>
  </si>
  <si>
    <t>Údržba VO - FINMOS</t>
  </si>
  <si>
    <t>ÚP SV a R - detské prídavky</t>
  </si>
  <si>
    <t>Úsek školstva - dotácie na súťaže CVČ</t>
  </si>
  <si>
    <t>Dotácia na úsek evidencie obyvateľov</t>
  </si>
  <si>
    <t xml:space="preserve"> prevod  z  (RF, návr.fin.výp., vymáh. pohľ.)</t>
  </si>
  <si>
    <t>R.Baňa - úhrada vody a energie</t>
  </si>
  <si>
    <t>Rómsky klub+ Stred. osob. hygieny</t>
  </si>
  <si>
    <t>Rómsky klub+ Stred. osob. hygien, útulok</t>
  </si>
  <si>
    <t>Rožňavský jarmok, vianočné trhy</t>
  </si>
  <si>
    <t xml:space="preserve">z podielových daní </t>
  </si>
  <si>
    <t>Rómsky klub+ Stred. osob. Hygieny, bezdomovci</t>
  </si>
  <si>
    <t xml:space="preserve">SPOLU ROZPOČTOVANÉ VÝDAVKY </t>
  </si>
  <si>
    <t>Dotácia na územný plán</t>
  </si>
  <si>
    <t>Transfér pre cirkevné školstvo z podiel. daní</t>
  </si>
  <si>
    <t>návratné fin. výpomoce</t>
  </si>
  <si>
    <t>Propagácia mesta</t>
  </si>
  <si>
    <t>Transfér - hmotná núdza</t>
  </si>
  <si>
    <t>Spoločný stavebný úrad</t>
  </si>
  <si>
    <t>Správa verejného WC</t>
  </si>
  <si>
    <t>Príspevky schvaľované cez sociálnu kom.</t>
  </si>
  <si>
    <t xml:space="preserve"> Verejná správa - vypracovanie projektov </t>
  </si>
  <si>
    <t>Príjem úveru z VÚB - kúpa pozemku</t>
  </si>
  <si>
    <t xml:space="preserve">Účet 217 - FINANČNÉ OPERÁCIE - PRÍJMY </t>
  </si>
  <si>
    <t>Príjem úveru zo ŠFRB - Družba III a IV</t>
  </si>
  <si>
    <t>2x30 b.j. DRUŽBA III. a IV.</t>
  </si>
  <si>
    <t>Výstavba Priemyselnej zóny</t>
  </si>
  <si>
    <t>prevod fin. prostriedkov</t>
  </si>
  <si>
    <t>na tech. Vybavenosť DRUŽBA III. a IV.</t>
  </si>
  <si>
    <t>nenávratný príspevok</t>
  </si>
  <si>
    <t>Výstavba 2x 30 b.j. DRUŽBA - III. A IV.- úver</t>
  </si>
  <si>
    <t>Výstavba 2x 30 b.j. DRUŽBA - III. A IV.- dotácia</t>
  </si>
  <si>
    <t>Výstavba 2x 30 b.j. DRUŽBA - III. A IV.- vl. zdroje</t>
  </si>
  <si>
    <t>Technická vybavenosť - dotácia</t>
  </si>
  <si>
    <t>Technická vybavenosť - vlastné zdroje</t>
  </si>
  <si>
    <t>Príspevok - diecézna charita</t>
  </si>
  <si>
    <t>Odvod zostávajúceho zisku - ML s.r.o.</t>
  </si>
  <si>
    <t>Nájom bytov - I. R. a.s. - mandátna zmluva</t>
  </si>
  <si>
    <t>Príjem od obyv. za plyn - Družba I. a II.</t>
  </si>
  <si>
    <t>Príjem za stravné od zamestnancov Mesta</t>
  </si>
  <si>
    <t>Príjem z predaja mater., DHM</t>
  </si>
  <si>
    <t>Vlastné príjmy</t>
  </si>
  <si>
    <t>Úsek školstva - aktivačné z ÚPSVaR</t>
  </si>
  <si>
    <t>Nákup budov</t>
  </si>
  <si>
    <t>kúpa plynovodu</t>
  </si>
  <si>
    <t>Príjem za školné ŠJ pri MŠ</t>
  </si>
  <si>
    <r>
      <t>Nedaňové príjmy (210+220+290)</t>
    </r>
    <r>
      <rPr>
        <i/>
        <sz val="12"/>
        <rFont val="Times New Roman"/>
        <family val="1"/>
      </rPr>
      <t xml:space="preserve"> (zvýš. o prevod z FO)</t>
    </r>
  </si>
  <si>
    <t>oprava chodníkov</t>
  </si>
  <si>
    <t>Zmenky</t>
  </si>
  <si>
    <t>leasing - kamerový a monitorovací systém</t>
  </si>
  <si>
    <t xml:space="preserve">Príjem za školné  a ostatné MŠ </t>
  </si>
  <si>
    <t>Školstvo - spolu</t>
  </si>
  <si>
    <t>Propagácia mesta pri vstupe - panel</t>
  </si>
  <si>
    <t>kruhový objazd</t>
  </si>
  <si>
    <t>Koncepcia detí a mládeže a podpora talent. mlad.</t>
  </si>
  <si>
    <t>Údržba ZŠ a MŠ</t>
  </si>
  <si>
    <t>KO - naviac práce, podpora sep. zberu</t>
  </si>
  <si>
    <t>v tis. Sk</t>
  </si>
  <si>
    <t>v EUR</t>
  </si>
  <si>
    <t>Školské stredisko záuj. činnosti</t>
  </si>
  <si>
    <t>Výstavba 3x 30 b.j. DRUŽBA - V., VI., VII. - úver</t>
  </si>
  <si>
    <t>Výstavba 3x 30 b.j. DRUŽBA - V., VI., VII. - dot.</t>
  </si>
  <si>
    <t>Výstavba 3x 30 b.j. DRUŽBA - V., VI., VII. - vl.</t>
  </si>
  <si>
    <t>splácanie úveru - ŠFRB V -VII</t>
  </si>
  <si>
    <t>splácanie úveru - ŠFRB III - IV</t>
  </si>
  <si>
    <t>splácanie úveru - ŠFRB - I - II</t>
  </si>
  <si>
    <t>Správa bytov a nebyt. pr.(1. R.a.s.) a predaj bytov</t>
  </si>
  <si>
    <t>Úsek školstva prenesené komp. - MŠ</t>
  </si>
  <si>
    <t>Úsek školstva - dotácia  hmotná núdza</t>
  </si>
  <si>
    <t>Príjem úveru zo ŠFRB - Družba V - VII</t>
  </si>
  <si>
    <t xml:space="preserve"> technický dozor - PP, Družba, telocvičňa, kruh. obj.</t>
  </si>
  <si>
    <t>Príspevky šport.kult.a spol. + UÚ</t>
  </si>
  <si>
    <t>IBV Teheľňa</t>
  </si>
  <si>
    <t>na úpravu a obnovu RP dieťaťa - Z.466/2008</t>
  </si>
  <si>
    <t>Rekultivácia skládky</t>
  </si>
  <si>
    <t xml:space="preserve">Ostatné poplatky </t>
  </si>
  <si>
    <t>Rekonštrukcia zasadacej miestnosti</t>
  </si>
  <si>
    <t>realizácia parkovacích miest</t>
  </si>
  <si>
    <t>dotácie z roku 2008</t>
  </si>
  <si>
    <t>ÚP SV a R - projekty na zamestnanie</t>
  </si>
  <si>
    <t>záväzky z roku 2008</t>
  </si>
  <si>
    <t>Rožňavské noviny</t>
  </si>
  <si>
    <t>rekonštrukcia budov ZŠ a MŠ - E. Rótha</t>
  </si>
  <si>
    <t>kúpa predajných stánkov</t>
  </si>
  <si>
    <t>Schválený</t>
  </si>
  <si>
    <t>rozpočet</t>
  </si>
  <si>
    <t>kopírovací stroj - ŠFRB</t>
  </si>
  <si>
    <t>Bežné výdavky školstva - dotácie</t>
  </si>
  <si>
    <t>ŠFRB</t>
  </si>
  <si>
    <t>Návrh na</t>
  </si>
  <si>
    <t>I. zmenu</t>
  </si>
  <si>
    <t>v  EUR</t>
  </si>
  <si>
    <t>modernizácia DOS</t>
  </si>
  <si>
    <t>DOS</t>
  </si>
  <si>
    <t>Projekt - EUROPE DIRECT</t>
  </si>
  <si>
    <t>Projekt EUROPE DIRECT</t>
  </si>
  <si>
    <t>projekt - kamerový systém</t>
  </si>
  <si>
    <t>Kamerový systém</t>
  </si>
  <si>
    <t>rozvoj infor. systému mesta</t>
  </si>
  <si>
    <t>projekt - OP vzdelávanie ZŠ JUH</t>
  </si>
  <si>
    <t>projekt CBC - spolu v Európe</t>
  </si>
  <si>
    <t>projekt - CBC - spolu v Európe</t>
  </si>
  <si>
    <t>projekt - tvorivé dielne</t>
  </si>
  <si>
    <t>pripojov. Poplatky na PZ</t>
  </si>
  <si>
    <t>rekonštrukcia ZŠ Pionierov</t>
  </si>
  <si>
    <t>výstavba chodníka Štítnická</t>
  </si>
  <si>
    <t>karanténna stanica psov</t>
  </si>
  <si>
    <t xml:space="preserve">                            - za RJ a VT, ples</t>
  </si>
  <si>
    <t>Dotácia na voľby</t>
  </si>
  <si>
    <t>poistky nové, servis</t>
  </si>
  <si>
    <t>voľby</t>
  </si>
  <si>
    <t>13740 chodníky</t>
  </si>
  <si>
    <t>Nákup softwaru, hardwaru, prístrojov, licencií</t>
  </si>
  <si>
    <t>dotácie z roku 2008 - školstvo 16888 €</t>
  </si>
  <si>
    <t xml:space="preserve">Úsek školstva - granty </t>
  </si>
  <si>
    <t>MŠ Vajanského - projekt Comenius</t>
  </si>
  <si>
    <t>Príspevok pre ústav vzdelávania</t>
  </si>
  <si>
    <t>kapitálový príspevok pre TS</t>
  </si>
  <si>
    <t>interiérové vybavenie Vilky "Kúpele"</t>
  </si>
  <si>
    <t>oprava cesty na R. Bani</t>
  </si>
  <si>
    <t>comenius 19779 €</t>
  </si>
  <si>
    <t>ÚNP pamiatkovej zóny</t>
  </si>
  <si>
    <t>vjazd do Priemyselnej zóny - prípravné práce</t>
  </si>
  <si>
    <t>zateplenie malometrážnych bytov</t>
  </si>
  <si>
    <t>optimalizácia dopravného značenia</t>
  </si>
  <si>
    <t>Chránené pracoviská</t>
  </si>
  <si>
    <t>čorejová</t>
  </si>
  <si>
    <t>autobusová zastávka - JUH - Šugár</t>
  </si>
  <si>
    <t>Príjmy z pohľadávok</t>
  </si>
  <si>
    <t>športový areál telocvičňa</t>
  </si>
  <si>
    <t>zmena</t>
  </si>
  <si>
    <t>Príspevok na správu štadiónov</t>
  </si>
  <si>
    <t>soc. služby -  zariadenia pre seniorov</t>
  </si>
  <si>
    <t>schvál. Rozpočet + nedoplatok r. 2008 - 6926</t>
  </si>
  <si>
    <t>bd</t>
  </si>
  <si>
    <t>kt</t>
  </si>
  <si>
    <t>bp</t>
  </si>
  <si>
    <t>bezberiérový vstup na MP</t>
  </si>
  <si>
    <t>Rekonštrukcia ZŠ Pionierov</t>
  </si>
  <si>
    <t>kp</t>
  </si>
  <si>
    <t>%</t>
  </si>
  <si>
    <t>pln.</t>
  </si>
  <si>
    <t>dotácia na "tradičné remeslá Gemera"</t>
  </si>
  <si>
    <t>dotácia na hosťovanie "divadla Thália"</t>
  </si>
  <si>
    <t>1800 z toho dotácia</t>
  </si>
  <si>
    <t>Neuhradené záväzky z I. R. a.s. pre TS</t>
  </si>
  <si>
    <t>prevzaté činnosti z I. R. a.s., ihrisko - oprava -  13278</t>
  </si>
  <si>
    <t>Bytové hospodárstvo</t>
  </si>
  <si>
    <t>ÚP SV a R - chránené dieľne</t>
  </si>
  <si>
    <t>Úsek školstva prenesené komp. - odchodné</t>
  </si>
  <si>
    <t>projekt - CBC - propagácia,...</t>
  </si>
  <si>
    <t>264565</t>
  </si>
  <si>
    <t>Dotácia - ÚV SR - publikácia</t>
  </si>
  <si>
    <t>Príjem z predaja  prebytoč. majetku</t>
  </si>
  <si>
    <t xml:space="preserve"> </t>
  </si>
  <si>
    <t>variant A</t>
  </si>
  <si>
    <t>variant B</t>
  </si>
  <si>
    <t>oprava chodníkov - splácanie z roku 2008</t>
  </si>
  <si>
    <t>navýšenie ZI TEKO-R</t>
  </si>
  <si>
    <t>leasing - Mercedes</t>
  </si>
  <si>
    <t>29906zápočet</t>
  </si>
  <si>
    <t>Predbežné</t>
  </si>
  <si>
    <t>plnenie</t>
  </si>
  <si>
    <t>k 30.6.2009</t>
  </si>
  <si>
    <t>Úsek školstva  - "zdravie v školách" ZŠ Pion.</t>
  </si>
  <si>
    <t>variant MR</t>
  </si>
  <si>
    <t>vlastné</t>
  </si>
  <si>
    <t>dotácia</t>
  </si>
  <si>
    <t>úver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</si>
</sst>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\-\ \2\5#,000.0"/>
    <numFmt numFmtId="166" formatCode="\-\ 0.0"/>
    <numFmt numFmtId="167" formatCode="[$-41B]d\.\ mmmm\ yyyy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</numFmts>
  <fonts count="49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12" fillId="33" borderId="14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34" borderId="14" xfId="0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3" fontId="7" fillId="34" borderId="14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12" fillId="33" borderId="14" xfId="0" applyNumberFormat="1" applyFont="1" applyFill="1" applyBorder="1" applyAlignment="1">
      <alignment/>
    </xf>
    <xf numFmtId="14" fontId="12" fillId="0" borderId="12" xfId="0" applyNumberFormat="1" applyFont="1" applyFill="1" applyBorder="1" applyAlignment="1">
      <alignment horizontal="center"/>
    </xf>
    <xf numFmtId="164" fontId="7" fillId="35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0" xfId="0" applyFill="1" applyAlignment="1">
      <alignment/>
    </xf>
    <xf numFmtId="0" fontId="5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37" borderId="10" xfId="0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/>
    </xf>
    <xf numFmtId="3" fontId="7" fillId="37" borderId="10" xfId="0" applyNumberFormat="1" applyFont="1" applyFill="1" applyBorder="1" applyAlignment="1">
      <alignment/>
    </xf>
    <xf numFmtId="164" fontId="7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3" fontId="5" fillId="38" borderId="10" xfId="0" applyNumberFormat="1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/>
    </xf>
    <xf numFmtId="3" fontId="9" fillId="38" borderId="10" xfId="0" applyNumberFormat="1" applyFont="1" applyFill="1" applyBorder="1" applyAlignment="1">
      <alignment horizontal="left"/>
    </xf>
    <xf numFmtId="3" fontId="7" fillId="38" borderId="10" xfId="0" applyNumberFormat="1" applyFont="1" applyFill="1" applyBorder="1" applyAlignment="1">
      <alignment/>
    </xf>
    <xf numFmtId="164" fontId="7" fillId="38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left"/>
    </xf>
    <xf numFmtId="3" fontId="6" fillId="37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7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9" fillId="38" borderId="10" xfId="0" applyFont="1" applyFill="1" applyBorder="1" applyAlignment="1">
      <alignment/>
    </xf>
    <xf numFmtId="3" fontId="5" fillId="37" borderId="10" xfId="0" applyNumberFormat="1" applyFont="1" applyFill="1" applyBorder="1" applyAlignment="1">
      <alignment horizontal="center"/>
    </xf>
    <xf numFmtId="3" fontId="5" fillId="39" borderId="10" xfId="0" applyNumberFormat="1" applyFont="1" applyFill="1" applyBorder="1" applyAlignment="1">
      <alignment horizontal="center"/>
    </xf>
    <xf numFmtId="49" fontId="8" fillId="39" borderId="10" xfId="0" applyNumberFormat="1" applyFont="1" applyFill="1" applyBorder="1" applyAlignment="1">
      <alignment horizontal="center"/>
    </xf>
    <xf numFmtId="3" fontId="10" fillId="39" borderId="10" xfId="0" applyNumberFormat="1" applyFont="1" applyFill="1" applyBorder="1" applyAlignment="1">
      <alignment horizontal="left"/>
    </xf>
    <xf numFmtId="3" fontId="7" fillId="39" borderId="10" xfId="0" applyNumberFormat="1" applyFont="1" applyFill="1" applyBorder="1" applyAlignment="1">
      <alignment/>
    </xf>
    <xf numFmtId="164" fontId="7" fillId="39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7" fillId="39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10" fillId="39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3" fontId="9" fillId="37" borderId="10" xfId="0" applyNumberFormat="1" applyFont="1" applyFill="1" applyBorder="1" applyAlignment="1">
      <alignment horizontal="left"/>
    </xf>
    <xf numFmtId="0" fontId="9" fillId="38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right"/>
    </xf>
    <xf numFmtId="3" fontId="8" fillId="37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3" fontId="7" fillId="39" borderId="10" xfId="0" applyNumberFormat="1" applyFont="1" applyFill="1" applyBorder="1" applyAlignment="1">
      <alignment horizontal="left"/>
    </xf>
    <xf numFmtId="3" fontId="7" fillId="4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vertical="center"/>
    </xf>
    <xf numFmtId="3" fontId="13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37" borderId="10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3" fontId="0" fillId="38" borderId="10" xfId="0" applyNumberFormat="1" applyFill="1" applyBorder="1" applyAlignment="1">
      <alignment/>
    </xf>
    <xf numFmtId="3" fontId="0" fillId="35" borderId="14" xfId="0" applyNumberForma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16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164" fontId="12" fillId="0" borderId="10" xfId="0" applyNumberFormat="1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3" fontId="12" fillId="37" borderId="10" xfId="0" applyNumberFormat="1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vertical="center"/>
    </xf>
    <xf numFmtId="49" fontId="12" fillId="38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/>
    </xf>
    <xf numFmtId="164" fontId="12" fillId="38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/>
    </xf>
    <xf numFmtId="49" fontId="12" fillId="41" borderId="10" xfId="0" applyNumberFormat="1" applyFont="1" applyFill="1" applyBorder="1" applyAlignment="1">
      <alignment horizontal="left" vertical="center"/>
    </xf>
    <xf numFmtId="3" fontId="12" fillId="41" borderId="10" xfId="0" applyNumberFormat="1" applyFont="1" applyFill="1" applyBorder="1" applyAlignment="1">
      <alignment/>
    </xf>
    <xf numFmtId="164" fontId="12" fillId="41" borderId="10" xfId="0" applyNumberFormat="1" applyFont="1" applyFill="1" applyBorder="1" applyAlignment="1">
      <alignment/>
    </xf>
    <xf numFmtId="49" fontId="14" fillId="42" borderId="10" xfId="0" applyNumberFormat="1" applyFont="1" applyFill="1" applyBorder="1" applyAlignment="1">
      <alignment horizontal="left" vertical="center"/>
    </xf>
    <xf numFmtId="3" fontId="11" fillId="42" borderId="10" xfId="0" applyNumberFormat="1" applyFont="1" applyFill="1" applyBorder="1" applyAlignment="1">
      <alignment/>
    </xf>
    <xf numFmtId="164" fontId="12" fillId="42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3" fontId="11" fillId="38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/>
    </xf>
    <xf numFmtId="49" fontId="12" fillId="33" borderId="10" xfId="0" applyNumberFormat="1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37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4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7" fillId="0" borderId="16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3" fontId="12" fillId="0" borderId="15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 vertical="center"/>
    </xf>
    <xf numFmtId="164" fontId="12" fillId="38" borderId="10" xfId="0" applyNumberFormat="1" applyFont="1" applyFill="1" applyBorder="1" applyAlignment="1">
      <alignment/>
    </xf>
    <xf numFmtId="0" fontId="12" fillId="37" borderId="17" xfId="0" applyFont="1" applyFill="1" applyBorder="1" applyAlignment="1">
      <alignment horizontal="left" vertical="center"/>
    </xf>
    <xf numFmtId="3" fontId="11" fillId="37" borderId="17" xfId="0" applyNumberFormat="1" applyFont="1" applyFill="1" applyBorder="1" applyAlignment="1">
      <alignment/>
    </xf>
    <xf numFmtId="164" fontId="11" fillId="37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5" xfId="0" applyFont="1" applyFill="1" applyBorder="1" applyAlignment="1">
      <alignment vertical="center"/>
    </xf>
    <xf numFmtId="3" fontId="11" fillId="37" borderId="17" xfId="0" applyNumberFormat="1" applyFont="1" applyFill="1" applyBorder="1" applyAlignment="1">
      <alignment/>
    </xf>
    <xf numFmtId="3" fontId="11" fillId="37" borderId="18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49" fontId="8" fillId="0" borderId="11" xfId="0" applyNumberFormat="1" applyFont="1" applyBorder="1" applyAlignment="1">
      <alignment horizontal="center" textRotation="90"/>
    </xf>
    <xf numFmtId="49" fontId="8" fillId="0" borderId="12" xfId="0" applyNumberFormat="1" applyFont="1" applyBorder="1" applyAlignment="1">
      <alignment horizont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1"/>
  <sheetViews>
    <sheetView view="pageBreakPreview" zoomScaleSheetLayoutView="100" workbookViewId="0" topLeftCell="A1">
      <selection activeCell="K117" sqref="K117"/>
    </sheetView>
  </sheetViews>
  <sheetFormatPr defaultColWidth="9.140625" defaultRowHeight="12.75"/>
  <cols>
    <col min="1" max="1" width="5.28125" style="1" customWidth="1"/>
    <col min="2" max="2" width="3.421875" style="1" customWidth="1"/>
    <col min="3" max="3" width="41.140625" style="1" customWidth="1"/>
    <col min="4" max="4" width="12.7109375" style="28" customWidth="1"/>
    <col min="5" max="5" width="9.8515625" style="24" customWidth="1"/>
    <col min="6" max="6" width="12.140625" style="24" customWidth="1"/>
    <col min="7" max="7" width="7.00390625" style="28" customWidth="1"/>
    <col min="8" max="8" width="11.140625" style="24" customWidth="1"/>
    <col min="9" max="9" width="12.421875" style="24" bestFit="1" customWidth="1"/>
    <col min="10" max="10" width="11.00390625" style="0" customWidth="1"/>
    <col min="11" max="11" width="12.140625" style="0" bestFit="1" customWidth="1"/>
    <col min="12" max="13" width="10.140625" style="0" bestFit="1" customWidth="1"/>
    <col min="14" max="14" width="9.7109375" style="0" bestFit="1" customWidth="1"/>
  </cols>
  <sheetData>
    <row r="1" spans="1:10" ht="15" customHeight="1">
      <c r="A1" s="187" t="s">
        <v>0</v>
      </c>
      <c r="B1" s="189" t="s">
        <v>1</v>
      </c>
      <c r="C1" s="7"/>
      <c r="D1" s="15" t="s">
        <v>253</v>
      </c>
      <c r="E1" s="15" t="s">
        <v>253</v>
      </c>
      <c r="F1" s="15" t="s">
        <v>330</v>
      </c>
      <c r="G1" s="15"/>
      <c r="H1" s="25" t="s">
        <v>258</v>
      </c>
      <c r="I1" s="25" t="s">
        <v>258</v>
      </c>
      <c r="J1" s="15" t="s">
        <v>299</v>
      </c>
    </row>
    <row r="2" spans="1:10" ht="15" customHeight="1">
      <c r="A2" s="188"/>
      <c r="B2" s="190"/>
      <c r="C2" s="8" t="s">
        <v>2</v>
      </c>
      <c r="D2" s="17" t="s">
        <v>254</v>
      </c>
      <c r="E2" s="17" t="s">
        <v>254</v>
      </c>
      <c r="F2" s="17" t="s">
        <v>331</v>
      </c>
      <c r="G2" s="17" t="s">
        <v>309</v>
      </c>
      <c r="H2" s="17" t="s">
        <v>259</v>
      </c>
      <c r="I2" s="17" t="s">
        <v>259</v>
      </c>
      <c r="J2" s="108"/>
    </row>
    <row r="3" spans="1:10" ht="15" customHeight="1">
      <c r="A3" s="188"/>
      <c r="B3" s="190"/>
      <c r="C3" s="8"/>
      <c r="D3" s="33">
        <v>2009</v>
      </c>
      <c r="E3" s="33">
        <v>2009</v>
      </c>
      <c r="F3" s="36" t="s">
        <v>332</v>
      </c>
      <c r="G3" s="36" t="s">
        <v>310</v>
      </c>
      <c r="H3" s="26"/>
      <c r="I3" s="26"/>
      <c r="J3" s="108" t="s">
        <v>227</v>
      </c>
    </row>
    <row r="4" spans="1:10" ht="15" customHeight="1" thickBot="1">
      <c r="A4" s="10"/>
      <c r="B4" s="11"/>
      <c r="C4" s="9"/>
      <c r="D4" s="34" t="s">
        <v>227</v>
      </c>
      <c r="E4" s="10" t="s">
        <v>226</v>
      </c>
      <c r="F4" s="19" t="s">
        <v>227</v>
      </c>
      <c r="G4" s="19"/>
      <c r="H4" s="27" t="s">
        <v>260</v>
      </c>
      <c r="I4" s="19" t="s">
        <v>226</v>
      </c>
      <c r="J4" s="109"/>
    </row>
    <row r="5" spans="1:12" ht="15" customHeight="1">
      <c r="A5" s="29"/>
      <c r="B5" s="30"/>
      <c r="C5" s="31" t="s">
        <v>3</v>
      </c>
      <c r="D5" s="32">
        <f>D7+D116+D144</f>
        <v>24465603.7991104</v>
      </c>
      <c r="E5" s="32">
        <f>E7+E116+E144</f>
        <v>736550.93758</v>
      </c>
      <c r="F5" s="32">
        <f>F7+F116+F144</f>
        <v>10241268</v>
      </c>
      <c r="G5" s="37">
        <f>F5/D5*100</f>
        <v>41.85986204997068</v>
      </c>
      <c r="H5" s="32">
        <f>H7+H116+H144</f>
        <v>26147982</v>
      </c>
      <c r="I5" s="32">
        <f>H5*30.126/1000</f>
        <v>787734.105732</v>
      </c>
      <c r="J5" s="115">
        <f>H5-D5</f>
        <v>1682378.2008895986</v>
      </c>
      <c r="K5" s="6">
        <f>H5-'výdavky mesto'!I5</f>
        <v>0</v>
      </c>
      <c r="L5" s="6"/>
    </row>
    <row r="6" spans="1:13" ht="15" customHeight="1">
      <c r="A6" s="45"/>
      <c r="B6" s="46"/>
      <c r="C6" s="47" t="s">
        <v>4</v>
      </c>
      <c r="D6" s="48"/>
      <c r="E6" s="49"/>
      <c r="F6" s="49"/>
      <c r="G6" s="50"/>
      <c r="H6" s="51">
        <f>H7+H157+H158+H159+H161</f>
        <v>10113249</v>
      </c>
      <c r="I6" s="51"/>
      <c r="J6" s="51"/>
      <c r="K6" s="6">
        <f>'výdavky mesto'!J8-'príjmy mesto'!K117</f>
        <v>0</v>
      </c>
      <c r="M6" s="6"/>
    </row>
    <row r="7" spans="1:14" ht="15" customHeight="1">
      <c r="A7" s="52"/>
      <c r="B7" s="53" t="s">
        <v>5</v>
      </c>
      <c r="C7" s="54" t="s">
        <v>6</v>
      </c>
      <c r="D7" s="55">
        <f>SUM(D9:D10)</f>
        <v>10479545.24503751</v>
      </c>
      <c r="E7" s="55">
        <f>SUM(E9:E10)</f>
        <v>315206.93758</v>
      </c>
      <c r="F7" s="55">
        <f>SUM(F9:F10)</f>
        <v>5146208</v>
      </c>
      <c r="G7" s="56">
        <f aca="true" t="shared" si="0" ref="G7:G69">F7/D7*100</f>
        <v>49.1071690580938</v>
      </c>
      <c r="H7" s="55">
        <f>SUM(H9:H10)</f>
        <v>9792874</v>
      </c>
      <c r="I7" s="55">
        <f>SUM(I9:I10)</f>
        <v>302990.40731399995</v>
      </c>
      <c r="J7" s="55">
        <f>SUM(J9:J10)</f>
        <v>-422106.24503750866</v>
      </c>
      <c r="K7" s="113"/>
      <c r="L7" s="6"/>
      <c r="N7" s="6"/>
    </row>
    <row r="8" spans="1:12" ht="15" customHeight="1">
      <c r="A8" s="57"/>
      <c r="B8" s="58"/>
      <c r="C8" s="47" t="s">
        <v>7</v>
      </c>
      <c r="D8" s="48"/>
      <c r="E8" s="49"/>
      <c r="F8" s="49"/>
      <c r="G8" s="50"/>
      <c r="H8" s="59"/>
      <c r="I8" s="48">
        <f aca="true" t="shared" si="1" ref="I8:I66">H8*30.126/1000</f>
        <v>0</v>
      </c>
      <c r="J8" s="44">
        <f aca="true" t="shared" si="2" ref="J8:J69">H8-D8</f>
        <v>0</v>
      </c>
      <c r="K8" s="6"/>
      <c r="L8" s="6"/>
    </row>
    <row r="9" spans="1:12" ht="15" customHeight="1">
      <c r="A9" s="43"/>
      <c r="B9" s="60"/>
      <c r="C9" s="61" t="s">
        <v>8</v>
      </c>
      <c r="D9" s="49">
        <f>D12+D26+D80-D82-D59</f>
        <v>8106449.978955056</v>
      </c>
      <c r="E9" s="49">
        <f>E12+E26+E80-E82-E59</f>
        <v>243715.00000000003</v>
      </c>
      <c r="F9" s="49">
        <f>F12+F26+F80-F82-F59</f>
        <v>3893735</v>
      </c>
      <c r="G9" s="50">
        <f t="shared" si="0"/>
        <v>48.032554448721996</v>
      </c>
      <c r="H9" s="49">
        <f>H12+H26+H80-H82-H59</f>
        <v>7379414</v>
      </c>
      <c r="I9" s="49">
        <f>I12+I26+I80-I82-I59</f>
        <v>230282.51135399996</v>
      </c>
      <c r="J9" s="49">
        <f>J12+J26+J80-J82-J59</f>
        <v>-462470.9789550551</v>
      </c>
      <c r="K9" s="6"/>
      <c r="L9" s="6"/>
    </row>
    <row r="10" spans="1:11" ht="15" customHeight="1">
      <c r="A10" s="43"/>
      <c r="B10" s="60"/>
      <c r="C10" s="61" t="s">
        <v>9</v>
      </c>
      <c r="D10" s="49">
        <f>SUM(D59,D82)</f>
        <v>2373095.2660824535</v>
      </c>
      <c r="E10" s="49">
        <f>SUM(E59,E82)</f>
        <v>71491.93758</v>
      </c>
      <c r="F10" s="49">
        <f>SUM(F59,F82)</f>
        <v>1252473</v>
      </c>
      <c r="G10" s="50">
        <f t="shared" si="0"/>
        <v>52.7780328881446</v>
      </c>
      <c r="H10" s="49">
        <f>SUM(H59,H82)</f>
        <v>2413460</v>
      </c>
      <c r="I10" s="48">
        <f t="shared" si="1"/>
        <v>72707.89596000001</v>
      </c>
      <c r="J10" s="44">
        <f t="shared" si="2"/>
        <v>40364.73391754646</v>
      </c>
      <c r="K10" s="6"/>
    </row>
    <row r="11" spans="1:11" ht="15" customHeight="1">
      <c r="A11" s="43"/>
      <c r="B11" s="60"/>
      <c r="C11" s="61" t="s">
        <v>10</v>
      </c>
      <c r="D11" s="48"/>
      <c r="E11" s="49"/>
      <c r="F11" s="49"/>
      <c r="G11" s="50"/>
      <c r="H11" s="59"/>
      <c r="I11" s="48">
        <f t="shared" si="1"/>
        <v>0</v>
      </c>
      <c r="J11" s="44">
        <f t="shared" si="2"/>
        <v>0</v>
      </c>
      <c r="K11" s="6"/>
    </row>
    <row r="12" spans="1:11" ht="15" customHeight="1">
      <c r="A12" s="62">
        <v>100</v>
      </c>
      <c r="B12" s="63"/>
      <c r="C12" s="64" t="s">
        <v>11</v>
      </c>
      <c r="D12" s="65">
        <f>D14+D17+D19</f>
        <v>6677023.169355374</v>
      </c>
      <c r="E12" s="65">
        <f>E14+E17+E19</f>
        <v>201152</v>
      </c>
      <c r="F12" s="65">
        <f>F14+F17+F19</f>
        <v>3265229</v>
      </c>
      <c r="G12" s="66">
        <f t="shared" si="0"/>
        <v>48.90246622156379</v>
      </c>
      <c r="H12" s="65">
        <f>H14+H17+H19</f>
        <v>5762090</v>
      </c>
      <c r="I12" s="65">
        <f t="shared" si="1"/>
        <v>173588.72334</v>
      </c>
      <c r="J12" s="114">
        <f t="shared" si="2"/>
        <v>-914933.1693553738</v>
      </c>
      <c r="K12" s="6"/>
    </row>
    <row r="13" spans="1:11" ht="15" customHeight="1">
      <c r="A13" s="67"/>
      <c r="B13" s="42"/>
      <c r="C13" s="68" t="s">
        <v>12</v>
      </c>
      <c r="D13" s="48"/>
      <c r="E13" s="49"/>
      <c r="F13" s="49"/>
      <c r="G13" s="50"/>
      <c r="H13" s="59"/>
      <c r="I13" s="48">
        <f t="shared" si="1"/>
        <v>0</v>
      </c>
      <c r="J13" s="44">
        <f t="shared" si="2"/>
        <v>0</v>
      </c>
      <c r="K13" s="6"/>
    </row>
    <row r="14" spans="1:11" ht="15" customHeight="1">
      <c r="A14" s="69">
        <v>110</v>
      </c>
      <c r="B14" s="70"/>
      <c r="C14" s="71" t="s">
        <v>13</v>
      </c>
      <c r="D14" s="55">
        <f>D16</f>
        <v>5560047.799243179</v>
      </c>
      <c r="E14" s="55">
        <f>E16</f>
        <v>167502</v>
      </c>
      <c r="F14" s="55">
        <f>F16</f>
        <v>2682992</v>
      </c>
      <c r="G14" s="56">
        <f t="shared" si="0"/>
        <v>48.25483695239459</v>
      </c>
      <c r="H14" s="55">
        <f>H16</f>
        <v>4645114</v>
      </c>
      <c r="I14" s="55">
        <f>I16</f>
        <v>139938.704364</v>
      </c>
      <c r="J14" s="55">
        <f>J16</f>
        <v>-914933.7992431791</v>
      </c>
      <c r="K14" s="6"/>
    </row>
    <row r="15" spans="1:11" ht="15" customHeight="1">
      <c r="A15" s="67"/>
      <c r="B15" s="42"/>
      <c r="C15" s="72" t="s">
        <v>14</v>
      </c>
      <c r="D15" s="48"/>
      <c r="E15" s="49"/>
      <c r="F15" s="49"/>
      <c r="G15" s="50"/>
      <c r="H15" s="59"/>
      <c r="I15" s="48">
        <f t="shared" si="1"/>
        <v>0</v>
      </c>
      <c r="J15" s="44">
        <f t="shared" si="2"/>
        <v>0</v>
      </c>
      <c r="K15" s="6"/>
    </row>
    <row r="16" spans="1:11" ht="15" customHeight="1">
      <c r="A16" s="67">
        <v>111</v>
      </c>
      <c r="B16" s="42"/>
      <c r="C16" s="72" t="s">
        <v>15</v>
      </c>
      <c r="D16" s="48">
        <f>E16/30.126*1000</f>
        <v>5560047.799243179</v>
      </c>
      <c r="E16" s="49">
        <v>167502</v>
      </c>
      <c r="F16" s="49">
        <v>2682992</v>
      </c>
      <c r="G16" s="50">
        <f t="shared" si="0"/>
        <v>48.25483695239459</v>
      </c>
      <c r="H16" s="59">
        <v>4645114</v>
      </c>
      <c r="I16" s="48">
        <f t="shared" si="1"/>
        <v>139938.704364</v>
      </c>
      <c r="J16" s="44">
        <f t="shared" si="2"/>
        <v>-914933.7992431791</v>
      </c>
      <c r="K16" s="6"/>
    </row>
    <row r="17" spans="1:11" ht="15" customHeight="1">
      <c r="A17" s="73">
        <v>120</v>
      </c>
      <c r="B17" s="71"/>
      <c r="C17" s="71" t="s">
        <v>16</v>
      </c>
      <c r="D17" s="55">
        <f>D18</f>
        <v>614087.499170152</v>
      </c>
      <c r="E17" s="55">
        <f>E18</f>
        <v>18500</v>
      </c>
      <c r="F17" s="55">
        <f>F18</f>
        <v>289187</v>
      </c>
      <c r="G17" s="56">
        <f t="shared" si="0"/>
        <v>47.09214898378379</v>
      </c>
      <c r="H17" s="55">
        <f>H18</f>
        <v>614087</v>
      </c>
      <c r="I17" s="55">
        <f t="shared" si="1"/>
        <v>18499.984962000002</v>
      </c>
      <c r="J17" s="110">
        <f t="shared" si="2"/>
        <v>-0.4991701520048082</v>
      </c>
      <c r="K17" s="6"/>
    </row>
    <row r="18" spans="1:11" ht="15" customHeight="1">
      <c r="A18" s="45">
        <v>121</v>
      </c>
      <c r="B18" s="72"/>
      <c r="C18" s="72" t="s">
        <v>17</v>
      </c>
      <c r="D18" s="48">
        <f>E18/30.126*1000</f>
        <v>614087.499170152</v>
      </c>
      <c r="E18" s="49">
        <v>18500</v>
      </c>
      <c r="F18" s="49">
        <v>289187</v>
      </c>
      <c r="G18" s="50">
        <f t="shared" si="0"/>
        <v>47.09214898378379</v>
      </c>
      <c r="H18" s="59">
        <v>614087</v>
      </c>
      <c r="I18" s="48">
        <f t="shared" si="1"/>
        <v>18499.984962000002</v>
      </c>
      <c r="J18" s="44">
        <f t="shared" si="2"/>
        <v>-0.4991701520048082</v>
      </c>
      <c r="K18" s="6"/>
    </row>
    <row r="19" spans="1:11" ht="15" customHeight="1">
      <c r="A19" s="69">
        <v>130</v>
      </c>
      <c r="B19" s="70"/>
      <c r="C19" s="71" t="s">
        <v>18</v>
      </c>
      <c r="D19" s="55">
        <f>SUM(D20:D25)</f>
        <v>502887.8709420434</v>
      </c>
      <c r="E19" s="55">
        <f>SUM(E20:E25)</f>
        <v>15150</v>
      </c>
      <c r="F19" s="55">
        <f>SUM(F20:F25)</f>
        <v>293050</v>
      </c>
      <c r="G19" s="56">
        <f t="shared" si="0"/>
        <v>58.27342772277228</v>
      </c>
      <c r="H19" s="55">
        <f>SUM(H20:H25)</f>
        <v>502889</v>
      </c>
      <c r="I19" s="55">
        <f t="shared" si="1"/>
        <v>15150.034014</v>
      </c>
      <c r="J19" s="110">
        <f t="shared" si="2"/>
        <v>1.1290579566266388</v>
      </c>
      <c r="K19" s="6"/>
    </row>
    <row r="20" spans="1:11" ht="15" customHeight="1">
      <c r="A20" s="74"/>
      <c r="B20" s="75"/>
      <c r="C20" s="72" t="s">
        <v>19</v>
      </c>
      <c r="D20" s="48">
        <f aca="true" t="shared" si="3" ref="D20:D25">E20/30.126*1000</f>
        <v>15601.141870809266</v>
      </c>
      <c r="E20" s="49">
        <v>470</v>
      </c>
      <c r="F20" s="49">
        <v>15067</v>
      </c>
      <c r="G20" s="50">
        <f t="shared" si="0"/>
        <v>96.57626425531916</v>
      </c>
      <c r="H20" s="48">
        <v>15601</v>
      </c>
      <c r="I20" s="48">
        <f t="shared" si="1"/>
        <v>469.99572600000005</v>
      </c>
      <c r="J20" s="44">
        <f t="shared" si="2"/>
        <v>-0.14187080926603812</v>
      </c>
      <c r="K20" s="6"/>
    </row>
    <row r="21" spans="1:11" ht="15" customHeight="1">
      <c r="A21" s="74"/>
      <c r="B21" s="75"/>
      <c r="C21" s="72" t="s">
        <v>20</v>
      </c>
      <c r="D21" s="48">
        <f t="shared" si="3"/>
        <v>1327.756754962491</v>
      </c>
      <c r="E21" s="49">
        <v>40</v>
      </c>
      <c r="F21" s="49">
        <v>883</v>
      </c>
      <c r="G21" s="50">
        <f t="shared" si="0"/>
        <v>66.503145</v>
      </c>
      <c r="H21" s="48">
        <v>1328</v>
      </c>
      <c r="I21" s="48">
        <f t="shared" si="1"/>
        <v>40.007328</v>
      </c>
      <c r="J21" s="44">
        <f t="shared" si="2"/>
        <v>0.24324503750904114</v>
      </c>
      <c r="K21" s="6"/>
    </row>
    <row r="22" spans="1:11" ht="15" customHeight="1">
      <c r="A22" s="74"/>
      <c r="B22" s="75"/>
      <c r="C22" s="72" t="s">
        <v>21</v>
      </c>
      <c r="D22" s="48">
        <f t="shared" si="3"/>
        <v>6638.783774812454</v>
      </c>
      <c r="E22" s="49">
        <v>200</v>
      </c>
      <c r="F22" s="49">
        <v>3101</v>
      </c>
      <c r="G22" s="50">
        <f t="shared" si="0"/>
        <v>46.71036300000001</v>
      </c>
      <c r="H22" s="48">
        <v>6639</v>
      </c>
      <c r="I22" s="48">
        <f t="shared" si="1"/>
        <v>200.00651399999998</v>
      </c>
      <c r="J22" s="44">
        <f t="shared" si="2"/>
        <v>0.2162251875461152</v>
      </c>
      <c r="K22" s="6"/>
    </row>
    <row r="23" spans="1:11" ht="15" customHeight="1">
      <c r="A23" s="74"/>
      <c r="B23" s="75"/>
      <c r="C23" s="72" t="s">
        <v>22</v>
      </c>
      <c r="D23" s="48">
        <f t="shared" si="3"/>
        <v>444798.5129124344</v>
      </c>
      <c r="E23" s="49">
        <v>13400</v>
      </c>
      <c r="F23" s="49">
        <v>269069</v>
      </c>
      <c r="G23" s="50">
        <f t="shared" si="0"/>
        <v>60.492333537313435</v>
      </c>
      <c r="H23" s="48">
        <v>444799</v>
      </c>
      <c r="I23" s="48">
        <f t="shared" si="1"/>
        <v>13400.014674</v>
      </c>
      <c r="J23" s="44">
        <f t="shared" si="2"/>
        <v>0.4870875655906275</v>
      </c>
      <c r="K23" s="6"/>
    </row>
    <row r="24" spans="1:11" ht="15" customHeight="1">
      <c r="A24" s="74"/>
      <c r="B24" s="75"/>
      <c r="C24" s="72" t="s">
        <v>23</v>
      </c>
      <c r="D24" s="48">
        <f t="shared" si="3"/>
        <v>33193.91887406227</v>
      </c>
      <c r="E24" s="49">
        <v>1000</v>
      </c>
      <c r="F24" s="49">
        <v>4509</v>
      </c>
      <c r="G24" s="50">
        <f t="shared" si="0"/>
        <v>13.5838134</v>
      </c>
      <c r="H24" s="48">
        <v>33194</v>
      </c>
      <c r="I24" s="48">
        <f t="shared" si="1"/>
        <v>1000.002444</v>
      </c>
      <c r="J24" s="44">
        <f t="shared" si="2"/>
        <v>0.08112593772966648</v>
      </c>
      <c r="K24" s="6"/>
    </row>
    <row r="25" spans="1:11" ht="15" customHeight="1">
      <c r="A25" s="74"/>
      <c r="B25" s="75"/>
      <c r="C25" s="72" t="s">
        <v>24</v>
      </c>
      <c r="D25" s="48">
        <f t="shared" si="3"/>
        <v>1327.756754962491</v>
      </c>
      <c r="E25" s="49">
        <v>40</v>
      </c>
      <c r="F25" s="49">
        <v>421</v>
      </c>
      <c r="G25" s="50">
        <f t="shared" si="0"/>
        <v>31.707615</v>
      </c>
      <c r="H25" s="48">
        <v>1328</v>
      </c>
      <c r="I25" s="48">
        <f t="shared" si="1"/>
        <v>40.007328</v>
      </c>
      <c r="J25" s="44">
        <f t="shared" si="2"/>
        <v>0.24324503750904114</v>
      </c>
      <c r="K25" s="6"/>
    </row>
    <row r="26" spans="1:11" ht="15" customHeight="1">
      <c r="A26" s="62">
        <v>200</v>
      </c>
      <c r="B26" s="63"/>
      <c r="C26" s="76" t="s">
        <v>215</v>
      </c>
      <c r="D26" s="65">
        <f>D28+D38+D63+D77</f>
        <v>1053508.4215627697</v>
      </c>
      <c r="E26" s="65">
        <f>E28+E38+E63+E77</f>
        <v>31638</v>
      </c>
      <c r="F26" s="65">
        <f>F28+F38+F63+F77</f>
        <v>424178</v>
      </c>
      <c r="G26" s="66">
        <f t="shared" si="0"/>
        <v>40.263370592783325</v>
      </c>
      <c r="H26" s="65">
        <f>H28+H38+H63+H77</f>
        <v>1137681</v>
      </c>
      <c r="I26" s="65">
        <f t="shared" si="1"/>
        <v>34273.777806</v>
      </c>
      <c r="J26" s="114">
        <f t="shared" si="2"/>
        <v>84172.57843723032</v>
      </c>
      <c r="K26" s="6"/>
    </row>
    <row r="27" spans="1:11" ht="15" customHeight="1">
      <c r="A27" s="67"/>
      <c r="B27" s="42"/>
      <c r="C27" s="72" t="s">
        <v>25</v>
      </c>
      <c r="D27" s="48"/>
      <c r="E27" s="49"/>
      <c r="F27" s="49"/>
      <c r="G27" s="50"/>
      <c r="H27" s="59"/>
      <c r="I27" s="48">
        <f t="shared" si="1"/>
        <v>0</v>
      </c>
      <c r="J27" s="44">
        <f t="shared" si="2"/>
        <v>0</v>
      </c>
      <c r="K27" s="6"/>
    </row>
    <row r="28" spans="1:11" ht="15" customHeight="1">
      <c r="A28" s="77">
        <v>210</v>
      </c>
      <c r="B28" s="53"/>
      <c r="C28" s="71" t="s">
        <v>26</v>
      </c>
      <c r="D28" s="55">
        <f>D30+D33</f>
        <v>338577.97251543513</v>
      </c>
      <c r="E28" s="55">
        <f>E30+E33</f>
        <v>10200</v>
      </c>
      <c r="F28" s="55">
        <f>F30+F33</f>
        <v>150142</v>
      </c>
      <c r="G28" s="56">
        <f t="shared" si="0"/>
        <v>44.34488129411765</v>
      </c>
      <c r="H28" s="55">
        <f>H30+H33</f>
        <v>249889</v>
      </c>
      <c r="I28" s="55">
        <f t="shared" si="1"/>
        <v>7528.156014</v>
      </c>
      <c r="J28" s="110">
        <f t="shared" si="2"/>
        <v>-88688.97251543513</v>
      </c>
      <c r="K28" s="6"/>
    </row>
    <row r="29" spans="1:11" ht="15" customHeight="1">
      <c r="A29" s="67"/>
      <c r="B29" s="42"/>
      <c r="C29" s="68" t="s">
        <v>27</v>
      </c>
      <c r="D29" s="48"/>
      <c r="E29" s="49"/>
      <c r="F29" s="49"/>
      <c r="G29" s="50"/>
      <c r="H29" s="59"/>
      <c r="I29" s="48">
        <f t="shared" si="1"/>
        <v>0</v>
      </c>
      <c r="J29" s="44">
        <f t="shared" si="2"/>
        <v>0</v>
      </c>
      <c r="K29" s="6"/>
    </row>
    <row r="30" spans="1:11" ht="15" customHeight="1">
      <c r="A30" s="78">
        <v>211</v>
      </c>
      <c r="B30" s="79"/>
      <c r="C30" s="80" t="s">
        <v>28</v>
      </c>
      <c r="D30" s="81">
        <f>SUM(D31:D32)</f>
        <v>116178.71605921793</v>
      </c>
      <c r="E30" s="81">
        <f>SUM(E31:E32)</f>
        <v>3500</v>
      </c>
      <c r="F30" s="81">
        <f>SUM(F31:F32)</f>
        <v>27490</v>
      </c>
      <c r="G30" s="82">
        <f t="shared" si="0"/>
        <v>23.661821142857146</v>
      </c>
      <c r="H30" s="81">
        <f>SUM(H31:H32)</f>
        <v>27490</v>
      </c>
      <c r="I30" s="81">
        <f t="shared" si="1"/>
        <v>828.16374</v>
      </c>
      <c r="J30" s="111">
        <f t="shared" si="2"/>
        <v>-88688.71605921793</v>
      </c>
      <c r="K30" s="6"/>
    </row>
    <row r="31" spans="1:11" ht="15" customHeight="1">
      <c r="A31" s="74"/>
      <c r="B31" s="75"/>
      <c r="C31" s="68" t="s">
        <v>29</v>
      </c>
      <c r="D31" s="48">
        <f>E31/30.126*1000</f>
        <v>82984.79718515566</v>
      </c>
      <c r="E31" s="49">
        <v>2500</v>
      </c>
      <c r="F31" s="49">
        <v>27490</v>
      </c>
      <c r="G31" s="50">
        <f t="shared" si="0"/>
        <v>33.126549600000004</v>
      </c>
      <c r="H31" s="83">
        <v>27490</v>
      </c>
      <c r="I31" s="48">
        <f t="shared" si="1"/>
        <v>828.16374</v>
      </c>
      <c r="J31" s="44">
        <f t="shared" si="2"/>
        <v>-55494.797185155665</v>
      </c>
      <c r="K31" s="6"/>
    </row>
    <row r="32" spans="1:11" ht="15" customHeight="1">
      <c r="A32" s="74"/>
      <c r="B32" s="75"/>
      <c r="C32" s="68" t="s">
        <v>205</v>
      </c>
      <c r="D32" s="48">
        <f>E32/30.126*1000</f>
        <v>33193.91887406227</v>
      </c>
      <c r="E32" s="49">
        <v>1000</v>
      </c>
      <c r="F32" s="49">
        <v>0</v>
      </c>
      <c r="G32" s="50">
        <f t="shared" si="0"/>
        <v>0</v>
      </c>
      <c r="H32" s="59">
        <v>0</v>
      </c>
      <c r="I32" s="48">
        <f t="shared" si="1"/>
        <v>0</v>
      </c>
      <c r="J32" s="44">
        <f t="shared" si="2"/>
        <v>-33193.91887406227</v>
      </c>
      <c r="K32" s="6"/>
    </row>
    <row r="33" spans="1:11" ht="15" customHeight="1">
      <c r="A33" s="78">
        <v>212</v>
      </c>
      <c r="B33" s="84"/>
      <c r="C33" s="80" t="s">
        <v>30</v>
      </c>
      <c r="D33" s="81">
        <f>SUM(D34:D37)</f>
        <v>222399.2564562172</v>
      </c>
      <c r="E33" s="81">
        <f>SUM(E34:E37)</f>
        <v>6700</v>
      </c>
      <c r="F33" s="81">
        <f>SUM(F34:F37)</f>
        <v>122652</v>
      </c>
      <c r="G33" s="82">
        <f t="shared" si="0"/>
        <v>55.149464955223884</v>
      </c>
      <c r="H33" s="81">
        <f>SUM(H34:H37)</f>
        <v>222399</v>
      </c>
      <c r="I33" s="81">
        <f t="shared" si="1"/>
        <v>6699.992274</v>
      </c>
      <c r="J33" s="111">
        <f t="shared" si="2"/>
        <v>-0.25645621720468625</v>
      </c>
      <c r="K33" s="6"/>
    </row>
    <row r="34" spans="1:11" ht="15" customHeight="1">
      <c r="A34" s="74"/>
      <c r="B34" s="75"/>
      <c r="C34" s="68" t="s">
        <v>31</v>
      </c>
      <c r="D34" s="48">
        <f>E34/30.126*1000</f>
        <v>79665.40529774944</v>
      </c>
      <c r="E34" s="49">
        <v>2400</v>
      </c>
      <c r="F34" s="49">
        <v>57358</v>
      </c>
      <c r="G34" s="50">
        <f t="shared" si="0"/>
        <v>71.9986295</v>
      </c>
      <c r="H34" s="59">
        <v>79665</v>
      </c>
      <c r="I34" s="48">
        <f t="shared" si="1"/>
        <v>2399.98779</v>
      </c>
      <c r="J34" s="44">
        <f t="shared" si="2"/>
        <v>-0.4052977494429797</v>
      </c>
      <c r="K34" s="6"/>
    </row>
    <row r="35" spans="1:11" ht="15" customHeight="1">
      <c r="A35" s="74"/>
      <c r="B35" s="75"/>
      <c r="C35" s="68" t="s">
        <v>32</v>
      </c>
      <c r="D35" s="48">
        <f>E35/30.126*1000</f>
        <v>49790.87831109341</v>
      </c>
      <c r="E35" s="49">
        <v>1500</v>
      </c>
      <c r="F35" s="49">
        <v>20886</v>
      </c>
      <c r="G35" s="50">
        <f t="shared" si="0"/>
        <v>41.9474424</v>
      </c>
      <c r="H35" s="59">
        <v>49791</v>
      </c>
      <c r="I35" s="48">
        <f t="shared" si="1"/>
        <v>1500.003666</v>
      </c>
      <c r="J35" s="44">
        <f t="shared" si="2"/>
        <v>0.12168890659086173</v>
      </c>
      <c r="K35" s="6"/>
    </row>
    <row r="36" spans="1:11" ht="15" customHeight="1">
      <c r="A36" s="74"/>
      <c r="B36" s="75"/>
      <c r="C36" s="68" t="s">
        <v>33</v>
      </c>
      <c r="D36" s="48">
        <f>E36/30.126*1000</f>
        <v>9958.17566221868</v>
      </c>
      <c r="E36" s="49">
        <v>300</v>
      </c>
      <c r="F36" s="49">
        <v>10</v>
      </c>
      <c r="G36" s="50">
        <f t="shared" si="0"/>
        <v>0.10042</v>
      </c>
      <c r="H36" s="59">
        <v>9958</v>
      </c>
      <c r="I36" s="48">
        <f t="shared" si="1"/>
        <v>299.994708</v>
      </c>
      <c r="J36" s="44">
        <f t="shared" si="2"/>
        <v>-0.17566221868037246</v>
      </c>
      <c r="K36" s="6"/>
    </row>
    <row r="37" spans="1:11" ht="15" customHeight="1">
      <c r="A37" s="59"/>
      <c r="B37" s="72"/>
      <c r="C37" s="72" t="s">
        <v>206</v>
      </c>
      <c r="D37" s="48">
        <f>E37/30.126*1000</f>
        <v>82984.79718515566</v>
      </c>
      <c r="E37" s="49">
        <v>2500</v>
      </c>
      <c r="F37" s="49">
        <v>44398</v>
      </c>
      <c r="G37" s="50">
        <f t="shared" si="0"/>
        <v>53.50136592000001</v>
      </c>
      <c r="H37" s="59">
        <v>82985</v>
      </c>
      <c r="I37" s="48">
        <f t="shared" si="1"/>
        <v>2500.00611</v>
      </c>
      <c r="J37" s="44">
        <f t="shared" si="2"/>
        <v>0.20281484433508012</v>
      </c>
      <c r="K37" s="6"/>
    </row>
    <row r="38" spans="1:11" ht="15" customHeight="1">
      <c r="A38" s="77">
        <v>220</v>
      </c>
      <c r="B38" s="85"/>
      <c r="C38" s="71" t="s">
        <v>34</v>
      </c>
      <c r="D38" s="55">
        <f>D40+D50+D61</f>
        <v>531301.689836022</v>
      </c>
      <c r="E38" s="55">
        <f>E40+E50+E61</f>
        <v>15906</v>
      </c>
      <c r="F38" s="55">
        <f>F40+F50+F61</f>
        <v>204963</v>
      </c>
      <c r="G38" s="56">
        <f t="shared" si="0"/>
        <v>38.57751705311885</v>
      </c>
      <c r="H38" s="55">
        <f>H40+H50+H61</f>
        <v>582748</v>
      </c>
      <c r="I38" s="55">
        <f t="shared" si="1"/>
        <v>17555.866248</v>
      </c>
      <c r="J38" s="110">
        <f t="shared" si="2"/>
        <v>51446.31016397802</v>
      </c>
      <c r="K38" s="6"/>
    </row>
    <row r="39" spans="1:11" ht="15" customHeight="1">
      <c r="A39" s="67"/>
      <c r="B39" s="75"/>
      <c r="C39" s="72" t="s">
        <v>14</v>
      </c>
      <c r="D39" s="48"/>
      <c r="E39" s="49"/>
      <c r="F39" s="49"/>
      <c r="G39" s="50"/>
      <c r="H39" s="59"/>
      <c r="I39" s="48">
        <f t="shared" si="1"/>
        <v>0</v>
      </c>
      <c r="J39" s="44">
        <f t="shared" si="2"/>
        <v>0</v>
      </c>
      <c r="K39" s="6"/>
    </row>
    <row r="40" spans="1:11" ht="15" customHeight="1">
      <c r="A40" s="78">
        <v>221</v>
      </c>
      <c r="B40" s="84"/>
      <c r="C40" s="80" t="s">
        <v>35</v>
      </c>
      <c r="D40" s="81">
        <f>SUM(D41:D48)</f>
        <v>274247.98207528377</v>
      </c>
      <c r="E40" s="81">
        <f>SUM(E41:E48)</f>
        <v>8162</v>
      </c>
      <c r="F40" s="81">
        <f>SUM(F41:F48)</f>
        <v>45065</v>
      </c>
      <c r="G40" s="82">
        <f t="shared" si="0"/>
        <v>16.432208419177798</v>
      </c>
      <c r="H40" s="81">
        <f>SUM(H41:H48)</f>
        <v>277569</v>
      </c>
      <c r="I40" s="81">
        <f t="shared" si="1"/>
        <v>8362.043694</v>
      </c>
      <c r="J40" s="111">
        <f t="shared" si="2"/>
        <v>3321.0179247162305</v>
      </c>
      <c r="K40" s="6"/>
    </row>
    <row r="41" spans="1:11" ht="15" customHeight="1">
      <c r="A41" s="74"/>
      <c r="B41" s="75"/>
      <c r="C41" s="72" t="s">
        <v>36</v>
      </c>
      <c r="D41" s="48">
        <f>E41/30.126*1000</f>
        <v>17659.16484100113</v>
      </c>
      <c r="E41" s="49">
        <v>532</v>
      </c>
      <c r="F41" s="49">
        <v>5590</v>
      </c>
      <c r="G41" s="50">
        <f t="shared" si="0"/>
        <v>31.654951127819547</v>
      </c>
      <c r="H41" s="59">
        <v>17659</v>
      </c>
      <c r="I41" s="48">
        <f t="shared" si="1"/>
        <v>531.995034</v>
      </c>
      <c r="J41" s="44">
        <f t="shared" si="2"/>
        <v>-0.16484100112938904</v>
      </c>
      <c r="K41" s="6"/>
    </row>
    <row r="42" spans="1:11" ht="15" customHeight="1">
      <c r="A42" s="74"/>
      <c r="B42" s="75"/>
      <c r="C42" s="72" t="s">
        <v>37</v>
      </c>
      <c r="D42" s="48">
        <f aca="true" t="shared" si="4" ref="D42:D48">E42/30.126*1000</f>
        <v>16596.959437031135</v>
      </c>
      <c r="E42" s="49">
        <v>500</v>
      </c>
      <c r="F42" s="49">
        <v>6826</v>
      </c>
      <c r="G42" s="50">
        <f t="shared" si="0"/>
        <v>41.1280152</v>
      </c>
      <c r="H42" s="59">
        <v>16597</v>
      </c>
      <c r="I42" s="48">
        <f t="shared" si="1"/>
        <v>500.001222</v>
      </c>
      <c r="J42" s="44">
        <f t="shared" si="2"/>
        <v>0.04056296886483324</v>
      </c>
      <c r="K42" s="6"/>
    </row>
    <row r="43" spans="1:11" ht="15" customHeight="1">
      <c r="A43" s="74"/>
      <c r="B43" s="75"/>
      <c r="C43" s="72" t="s">
        <v>38</v>
      </c>
      <c r="D43" s="48">
        <v>9958</v>
      </c>
      <c r="E43" s="49">
        <v>200</v>
      </c>
      <c r="F43" s="49">
        <v>3158</v>
      </c>
      <c r="G43" s="50">
        <f t="shared" si="0"/>
        <v>31.71319542076722</v>
      </c>
      <c r="H43" s="59">
        <v>9958</v>
      </c>
      <c r="I43" s="48">
        <f t="shared" si="1"/>
        <v>299.994708</v>
      </c>
      <c r="J43" s="44">
        <f t="shared" si="2"/>
        <v>0</v>
      </c>
      <c r="K43" s="6"/>
    </row>
    <row r="44" spans="1:11" ht="15" customHeight="1">
      <c r="A44" s="86"/>
      <c r="B44" s="58"/>
      <c r="C44" s="87" t="s">
        <v>39</v>
      </c>
      <c r="D44" s="48">
        <f t="shared" si="4"/>
        <v>16596.959437031135</v>
      </c>
      <c r="E44" s="49">
        <v>500</v>
      </c>
      <c r="F44" s="49">
        <v>256</v>
      </c>
      <c r="G44" s="50">
        <f t="shared" si="0"/>
        <v>1.5424512000000001</v>
      </c>
      <c r="H44" s="59">
        <v>16597</v>
      </c>
      <c r="I44" s="48">
        <f t="shared" si="1"/>
        <v>500.001222</v>
      </c>
      <c r="J44" s="44">
        <f t="shared" si="2"/>
        <v>0.04056296886483324</v>
      </c>
      <c r="K44" s="6"/>
    </row>
    <row r="45" spans="1:11" ht="15" customHeight="1">
      <c r="A45" s="74"/>
      <c r="B45" s="75"/>
      <c r="C45" s="68" t="s">
        <v>40</v>
      </c>
      <c r="D45" s="48">
        <f t="shared" si="4"/>
        <v>13277.567549624908</v>
      </c>
      <c r="E45" s="49">
        <v>400</v>
      </c>
      <c r="F45" s="49">
        <v>8872</v>
      </c>
      <c r="G45" s="50">
        <f t="shared" si="0"/>
        <v>66.819468</v>
      </c>
      <c r="H45" s="59">
        <v>16598</v>
      </c>
      <c r="I45" s="48">
        <f t="shared" si="1"/>
        <v>500.031348</v>
      </c>
      <c r="J45" s="44">
        <f t="shared" si="2"/>
        <v>3320.4324503750922</v>
      </c>
      <c r="K45" s="6"/>
    </row>
    <row r="46" spans="1:11" ht="15" customHeight="1">
      <c r="A46" s="74"/>
      <c r="B46" s="75"/>
      <c r="C46" s="46" t="s">
        <v>276</v>
      </c>
      <c r="D46" s="48">
        <f t="shared" si="4"/>
        <v>33193.91887406227</v>
      </c>
      <c r="E46" s="49">
        <v>1000</v>
      </c>
      <c r="F46" s="49">
        <v>9012</v>
      </c>
      <c r="G46" s="50">
        <f t="shared" si="0"/>
        <v>27.149551199999998</v>
      </c>
      <c r="H46" s="59">
        <v>33194</v>
      </c>
      <c r="I46" s="48">
        <f t="shared" si="1"/>
        <v>1000.002444</v>
      </c>
      <c r="J46" s="44">
        <f t="shared" si="2"/>
        <v>0.08112593772966648</v>
      </c>
      <c r="K46" s="6"/>
    </row>
    <row r="47" spans="1:11" ht="15" customHeight="1">
      <c r="A47" s="74"/>
      <c r="B47" s="75"/>
      <c r="C47" s="72" t="s">
        <v>41</v>
      </c>
      <c r="D47" s="48">
        <f t="shared" si="4"/>
        <v>165969.59437031133</v>
      </c>
      <c r="E47" s="49">
        <v>5000</v>
      </c>
      <c r="F47" s="49">
        <v>10917</v>
      </c>
      <c r="G47" s="50">
        <f t="shared" si="0"/>
        <v>6.577710840000001</v>
      </c>
      <c r="H47" s="59">
        <v>165970</v>
      </c>
      <c r="I47" s="48">
        <f t="shared" si="1"/>
        <v>5000.01222</v>
      </c>
      <c r="J47" s="44">
        <f t="shared" si="2"/>
        <v>0.40562968867016025</v>
      </c>
      <c r="K47" s="6"/>
    </row>
    <row r="48" spans="1:11" ht="15" customHeight="1">
      <c r="A48" s="74"/>
      <c r="B48" s="75"/>
      <c r="C48" s="72" t="s">
        <v>42</v>
      </c>
      <c r="D48" s="48">
        <f t="shared" si="4"/>
        <v>995.8175662218681</v>
      </c>
      <c r="E48" s="49">
        <v>30</v>
      </c>
      <c r="F48" s="49">
        <v>434</v>
      </c>
      <c r="G48" s="50">
        <f t="shared" si="0"/>
        <v>43.582280000000004</v>
      </c>
      <c r="H48" s="59">
        <v>996</v>
      </c>
      <c r="I48" s="48">
        <f t="shared" si="1"/>
        <v>30.005496000000004</v>
      </c>
      <c r="J48" s="44">
        <f t="shared" si="2"/>
        <v>0.18243377813189454</v>
      </c>
      <c r="K48" s="6"/>
    </row>
    <row r="49" spans="1:11" ht="15" customHeight="1">
      <c r="A49" s="41"/>
      <c r="B49" s="42"/>
      <c r="C49" s="72"/>
      <c r="D49" s="48"/>
      <c r="E49" s="49"/>
      <c r="F49" s="49"/>
      <c r="G49" s="50"/>
      <c r="H49" s="59"/>
      <c r="I49" s="48">
        <f t="shared" si="1"/>
        <v>0</v>
      </c>
      <c r="J49" s="44">
        <f t="shared" si="2"/>
        <v>0</v>
      </c>
      <c r="K49" s="6"/>
    </row>
    <row r="50" spans="1:11" ht="15" customHeight="1">
      <c r="A50" s="78">
        <v>223</v>
      </c>
      <c r="B50" s="88"/>
      <c r="C50" s="80" t="s">
        <v>43</v>
      </c>
      <c r="D50" s="81">
        <f>SUM(D51:D60)</f>
        <v>256057.89019451634</v>
      </c>
      <c r="E50" s="81">
        <f>SUM(E51:E60)</f>
        <v>7714</v>
      </c>
      <c r="F50" s="81">
        <f>SUM(F51:F60)</f>
        <v>159251</v>
      </c>
      <c r="G50" s="82">
        <f t="shared" si="0"/>
        <v>62.19335786880996</v>
      </c>
      <c r="H50" s="81">
        <f>SUM(H51:H60)</f>
        <v>304183</v>
      </c>
      <c r="I50" s="81">
        <f t="shared" si="1"/>
        <v>9163.817058</v>
      </c>
      <c r="J50" s="111">
        <f t="shared" si="2"/>
        <v>48125.10980548366</v>
      </c>
      <c r="K50" s="6"/>
    </row>
    <row r="51" spans="1:11" ht="15" customHeight="1">
      <c r="A51" s="86"/>
      <c r="B51" s="58"/>
      <c r="C51" s="89" t="s">
        <v>219</v>
      </c>
      <c r="D51" s="48">
        <f>E51/30.126*1000</f>
        <v>29210.648609174797</v>
      </c>
      <c r="E51" s="48">
        <v>880</v>
      </c>
      <c r="F51" s="48">
        <v>17366</v>
      </c>
      <c r="G51" s="50">
        <f t="shared" si="0"/>
        <v>59.45092227272728</v>
      </c>
      <c r="H51" s="59">
        <v>29211</v>
      </c>
      <c r="I51" s="48">
        <f t="shared" si="1"/>
        <v>880.010586</v>
      </c>
      <c r="J51" s="44">
        <f t="shared" si="2"/>
        <v>0.35139082520254306</v>
      </c>
      <c r="K51" s="6"/>
    </row>
    <row r="52" spans="1:11" ht="15" customHeight="1">
      <c r="A52" s="86"/>
      <c r="B52" s="58"/>
      <c r="C52" s="89" t="s">
        <v>214</v>
      </c>
      <c r="D52" s="48">
        <f aca="true" t="shared" si="5" ref="D52:D60">E52/30.126*1000</f>
        <v>11186.350660558985</v>
      </c>
      <c r="E52" s="48">
        <v>337</v>
      </c>
      <c r="F52" s="48">
        <v>11626</v>
      </c>
      <c r="G52" s="50">
        <f t="shared" si="0"/>
        <v>103.93023026706231</v>
      </c>
      <c r="H52" s="59">
        <v>15626</v>
      </c>
      <c r="I52" s="48">
        <f t="shared" si="1"/>
        <v>470.74887600000005</v>
      </c>
      <c r="J52" s="44">
        <f t="shared" si="2"/>
        <v>4439.649339441015</v>
      </c>
      <c r="K52" s="6"/>
    </row>
    <row r="53" spans="1:11" ht="15" customHeight="1">
      <c r="A53" s="86"/>
      <c r="B53" s="58"/>
      <c r="C53" s="89" t="s">
        <v>44</v>
      </c>
      <c r="D53" s="48">
        <f t="shared" si="5"/>
        <v>25891.256721768572</v>
      </c>
      <c r="E53" s="48">
        <v>780</v>
      </c>
      <c r="F53" s="48">
        <v>21421</v>
      </c>
      <c r="G53" s="50">
        <f t="shared" si="0"/>
        <v>82.73449307692307</v>
      </c>
      <c r="H53" s="59">
        <v>30891</v>
      </c>
      <c r="I53" s="48">
        <f t="shared" si="1"/>
        <v>930.6222660000001</v>
      </c>
      <c r="J53" s="44">
        <f t="shared" si="2"/>
        <v>4999.743278231428</v>
      </c>
      <c r="K53" s="6"/>
    </row>
    <row r="54" spans="1:11" ht="15" customHeight="1">
      <c r="A54" s="86"/>
      <c r="B54" s="58"/>
      <c r="C54" s="89" t="s">
        <v>45</v>
      </c>
      <c r="D54" s="48">
        <f t="shared" si="5"/>
        <v>28579.964150567615</v>
      </c>
      <c r="E54" s="48">
        <v>861</v>
      </c>
      <c r="F54" s="48">
        <v>16116</v>
      </c>
      <c r="G54" s="50">
        <f t="shared" si="0"/>
        <v>56.389154006968646</v>
      </c>
      <c r="H54" s="59">
        <v>28580</v>
      </c>
      <c r="I54" s="48">
        <f t="shared" si="1"/>
        <v>861.0010800000001</v>
      </c>
      <c r="J54" s="44">
        <f t="shared" si="2"/>
        <v>0.03584943238456617</v>
      </c>
      <c r="K54" s="6"/>
    </row>
    <row r="55" spans="1:11" ht="15" customHeight="1">
      <c r="A55" s="86"/>
      <c r="B55" s="58"/>
      <c r="C55" s="89" t="s">
        <v>46</v>
      </c>
      <c r="D55" s="48">
        <f t="shared" si="5"/>
        <v>39168.82427139348</v>
      </c>
      <c r="E55" s="48">
        <v>1180</v>
      </c>
      <c r="F55" s="48">
        <v>41726</v>
      </c>
      <c r="G55" s="50">
        <f t="shared" si="0"/>
        <v>106.52859966101695</v>
      </c>
      <c r="H55" s="59">
        <v>52726</v>
      </c>
      <c r="I55" s="48">
        <f t="shared" si="1"/>
        <v>1588.423476</v>
      </c>
      <c r="J55" s="44">
        <f t="shared" si="2"/>
        <v>13557.175728606519</v>
      </c>
      <c r="K55" s="6"/>
    </row>
    <row r="56" spans="1:11" ht="15" customHeight="1">
      <c r="A56" s="86"/>
      <c r="B56" s="58"/>
      <c r="C56" s="89" t="s">
        <v>228</v>
      </c>
      <c r="D56" s="48">
        <f t="shared" si="5"/>
        <v>4082.8520215096587</v>
      </c>
      <c r="E56" s="48">
        <v>123</v>
      </c>
      <c r="F56" s="48">
        <v>2196</v>
      </c>
      <c r="G56" s="50">
        <f t="shared" si="0"/>
        <v>53.78593170731708</v>
      </c>
      <c r="H56" s="59">
        <v>4083</v>
      </c>
      <c r="I56" s="48">
        <f t="shared" si="1"/>
        <v>123.004458</v>
      </c>
      <c r="J56" s="44">
        <f t="shared" si="2"/>
        <v>0.14797849034130195</v>
      </c>
      <c r="K56" s="6"/>
    </row>
    <row r="57" spans="1:11" ht="15" customHeight="1">
      <c r="A57" s="90"/>
      <c r="B57" s="91"/>
      <c r="C57" s="89" t="s">
        <v>47</v>
      </c>
      <c r="D57" s="48">
        <f t="shared" si="5"/>
        <v>8530.837150634003</v>
      </c>
      <c r="E57" s="48">
        <v>257</v>
      </c>
      <c r="F57" s="48">
        <v>4281</v>
      </c>
      <c r="G57" s="50">
        <f t="shared" si="0"/>
        <v>50.18264824902724</v>
      </c>
      <c r="H57" s="59">
        <v>8531</v>
      </c>
      <c r="I57" s="48">
        <f t="shared" si="1"/>
        <v>257.004906</v>
      </c>
      <c r="J57" s="44">
        <f t="shared" si="2"/>
        <v>0.16284936599731736</v>
      </c>
      <c r="K57" s="6"/>
    </row>
    <row r="58" spans="1:11" ht="15" customHeight="1">
      <c r="A58" s="90"/>
      <c r="B58" s="91"/>
      <c r="C58" s="89" t="s">
        <v>208</v>
      </c>
      <c r="D58" s="48">
        <f t="shared" si="5"/>
        <v>26555.135099249816</v>
      </c>
      <c r="E58" s="48">
        <v>800</v>
      </c>
      <c r="F58" s="48">
        <v>16084</v>
      </c>
      <c r="G58" s="50">
        <f t="shared" si="0"/>
        <v>60.568323</v>
      </c>
      <c r="H58" s="59">
        <v>26555</v>
      </c>
      <c r="I58" s="48">
        <f t="shared" si="1"/>
        <v>799.99593</v>
      </c>
      <c r="J58" s="44">
        <f t="shared" si="2"/>
        <v>-0.13509924981553922</v>
      </c>
      <c r="K58" s="6"/>
    </row>
    <row r="59" spans="1:11" ht="15" customHeight="1">
      <c r="A59" s="90"/>
      <c r="B59" s="91"/>
      <c r="C59" s="89" t="s">
        <v>48</v>
      </c>
      <c r="D59" s="48">
        <f t="shared" si="5"/>
        <v>11153.156741684923</v>
      </c>
      <c r="E59" s="48">
        <v>336</v>
      </c>
      <c r="F59" s="48">
        <v>28435</v>
      </c>
      <c r="G59" s="50">
        <f t="shared" si="0"/>
        <v>254.95024107142856</v>
      </c>
      <c r="H59" s="59">
        <v>36281</v>
      </c>
      <c r="I59" s="48">
        <f t="shared" si="1"/>
        <v>1093.0014059999999</v>
      </c>
      <c r="J59" s="44">
        <f t="shared" si="2"/>
        <v>25127.84325831508</v>
      </c>
      <c r="K59" s="6"/>
    </row>
    <row r="60" spans="1:11" ht="15" customHeight="1">
      <c r="A60" s="90"/>
      <c r="B60" s="91"/>
      <c r="C60" s="92" t="s">
        <v>244</v>
      </c>
      <c r="D60" s="48">
        <f t="shared" si="5"/>
        <v>71698.8647679745</v>
      </c>
      <c r="E60" s="48">
        <v>2160</v>
      </c>
      <c r="F60" s="48">
        <v>0</v>
      </c>
      <c r="G60" s="50">
        <f t="shared" si="0"/>
        <v>0</v>
      </c>
      <c r="H60" s="59">
        <v>71699</v>
      </c>
      <c r="I60" s="48">
        <f t="shared" si="1"/>
        <v>2160.004074</v>
      </c>
      <c r="J60" s="44">
        <f t="shared" si="2"/>
        <v>0.1352320254954975</v>
      </c>
      <c r="K60" s="6"/>
    </row>
    <row r="61" spans="1:11" ht="15" customHeight="1">
      <c r="A61" s="78">
        <v>229</v>
      </c>
      <c r="B61" s="84"/>
      <c r="C61" s="80" t="s">
        <v>49</v>
      </c>
      <c r="D61" s="81">
        <f>SUM(D62:D62)</f>
        <v>995.8175662218681</v>
      </c>
      <c r="E61" s="81">
        <f>SUM(E62:E62)</f>
        <v>30</v>
      </c>
      <c r="F61" s="81">
        <f>SUM(F62:F62)</f>
        <v>647</v>
      </c>
      <c r="G61" s="82">
        <f t="shared" si="0"/>
        <v>64.97174</v>
      </c>
      <c r="H61" s="81">
        <f>SUM(H62:H62)</f>
        <v>996</v>
      </c>
      <c r="I61" s="81">
        <f t="shared" si="1"/>
        <v>30.005496000000004</v>
      </c>
      <c r="J61" s="111">
        <f t="shared" si="2"/>
        <v>0.18243377813189454</v>
      </c>
      <c r="K61" s="6"/>
    </row>
    <row r="62" spans="1:11" ht="15" customHeight="1">
      <c r="A62" s="74"/>
      <c r="B62" s="75"/>
      <c r="C62" s="68" t="s">
        <v>50</v>
      </c>
      <c r="D62" s="48">
        <f>E62/30.126*1000</f>
        <v>995.8175662218681</v>
      </c>
      <c r="E62" s="49">
        <v>30</v>
      </c>
      <c r="F62" s="49">
        <v>647</v>
      </c>
      <c r="G62" s="50">
        <f t="shared" si="0"/>
        <v>64.97174</v>
      </c>
      <c r="H62" s="59">
        <v>996</v>
      </c>
      <c r="I62" s="48">
        <f t="shared" si="1"/>
        <v>30.005496000000004</v>
      </c>
      <c r="J62" s="44">
        <f t="shared" si="2"/>
        <v>0.18243377813189454</v>
      </c>
      <c r="K62" s="6"/>
    </row>
    <row r="63" spans="1:11" ht="15" customHeight="1">
      <c r="A63" s="77">
        <v>290</v>
      </c>
      <c r="B63" s="53"/>
      <c r="C63" s="93" t="s">
        <v>51</v>
      </c>
      <c r="D63" s="55">
        <f>SUM(D65:D71)</f>
        <v>182301.00245634996</v>
      </c>
      <c r="E63" s="55">
        <f>SUM(E65:E71)</f>
        <v>5492</v>
      </c>
      <c r="F63" s="55">
        <f>SUM(F65:F71)</f>
        <v>68447</v>
      </c>
      <c r="G63" s="56">
        <f t="shared" si="0"/>
        <v>37.5461457028405</v>
      </c>
      <c r="H63" s="55">
        <f>SUM(H65:H72)</f>
        <v>303716</v>
      </c>
      <c r="I63" s="55">
        <f>SUM(I65:I72)</f>
        <v>9149.748216</v>
      </c>
      <c r="J63" s="110">
        <f t="shared" si="2"/>
        <v>121414.99754365004</v>
      </c>
      <c r="K63" s="6"/>
    </row>
    <row r="64" spans="1:11" ht="15" customHeight="1">
      <c r="A64" s="90"/>
      <c r="B64" s="60"/>
      <c r="C64" s="89" t="s">
        <v>27</v>
      </c>
      <c r="D64" s="48"/>
      <c r="E64" s="49"/>
      <c r="F64" s="49"/>
      <c r="G64" s="50"/>
      <c r="H64" s="59"/>
      <c r="I64" s="48">
        <f t="shared" si="1"/>
        <v>0</v>
      </c>
      <c r="J64" s="44">
        <f t="shared" si="2"/>
        <v>0</v>
      </c>
      <c r="K64" s="6"/>
    </row>
    <row r="65" spans="1:11" ht="15" customHeight="1">
      <c r="A65" s="74"/>
      <c r="B65" s="75"/>
      <c r="C65" s="68" t="s">
        <v>52</v>
      </c>
      <c r="D65" s="48">
        <f>E65/30.126*1000</f>
        <v>22239.925645621723</v>
      </c>
      <c r="E65" s="49">
        <v>670</v>
      </c>
      <c r="F65" s="49">
        <v>23749</v>
      </c>
      <c r="G65" s="50">
        <f t="shared" si="0"/>
        <v>106.78542895522386</v>
      </c>
      <c r="H65" s="59">
        <v>24000</v>
      </c>
      <c r="I65" s="48">
        <f t="shared" si="1"/>
        <v>723.024</v>
      </c>
      <c r="J65" s="44">
        <f t="shared" si="2"/>
        <v>1760.0743543782773</v>
      </c>
      <c r="K65" s="6"/>
    </row>
    <row r="66" spans="1:11" ht="15" customHeight="1">
      <c r="A66" s="74"/>
      <c r="B66" s="75"/>
      <c r="C66" s="68" t="s">
        <v>209</v>
      </c>
      <c r="D66" s="48">
        <f aca="true" t="shared" si="6" ref="D66:D71">E66/30.126*1000</f>
        <v>0</v>
      </c>
      <c r="E66" s="49">
        <v>0</v>
      </c>
      <c r="F66" s="49"/>
      <c r="G66" s="50"/>
      <c r="H66" s="59"/>
      <c r="I66" s="48">
        <f t="shared" si="1"/>
        <v>0</v>
      </c>
      <c r="J66" s="44">
        <f t="shared" si="2"/>
        <v>0</v>
      </c>
      <c r="K66" s="6"/>
    </row>
    <row r="67" spans="1:11" ht="15" customHeight="1">
      <c r="A67" s="74"/>
      <c r="B67" s="75"/>
      <c r="C67" s="68" t="s">
        <v>53</v>
      </c>
      <c r="D67" s="48">
        <f t="shared" si="6"/>
        <v>16596.959437031135</v>
      </c>
      <c r="E67" s="49">
        <v>500</v>
      </c>
      <c r="F67" s="49">
        <v>7440</v>
      </c>
      <c r="G67" s="50">
        <f t="shared" si="0"/>
        <v>44.827488</v>
      </c>
      <c r="H67" s="59">
        <v>16597</v>
      </c>
      <c r="I67" s="48">
        <f aca="true" t="shared" si="7" ref="I67:I122">H67*30.126/1000</f>
        <v>500.001222</v>
      </c>
      <c r="J67" s="44">
        <f t="shared" si="2"/>
        <v>0.04056296886483324</v>
      </c>
      <c r="K67" s="6"/>
    </row>
    <row r="68" spans="1:11" ht="15" customHeight="1">
      <c r="A68" s="74"/>
      <c r="B68" s="75"/>
      <c r="C68" s="68" t="s">
        <v>54</v>
      </c>
      <c r="D68" s="48">
        <f t="shared" si="6"/>
        <v>110270.19849963486</v>
      </c>
      <c r="E68" s="49">
        <v>3322</v>
      </c>
      <c r="F68" s="49">
        <v>3439</v>
      </c>
      <c r="G68" s="50">
        <f t="shared" si="0"/>
        <v>3.1187030102347983</v>
      </c>
      <c r="H68" s="59">
        <v>110019</v>
      </c>
      <c r="I68" s="48">
        <f t="shared" si="7"/>
        <v>3314.4323940000004</v>
      </c>
      <c r="J68" s="44">
        <f t="shared" si="2"/>
        <v>-251.19849963486195</v>
      </c>
      <c r="K68" s="6"/>
    </row>
    <row r="69" spans="1:11" ht="15" customHeight="1">
      <c r="A69" s="74"/>
      <c r="B69" s="75"/>
      <c r="C69" s="68" t="s">
        <v>55</v>
      </c>
      <c r="D69" s="48">
        <f t="shared" si="6"/>
        <v>16596.959437031135</v>
      </c>
      <c r="E69" s="49">
        <v>500</v>
      </c>
      <c r="F69" s="49"/>
      <c r="G69" s="50">
        <f t="shared" si="0"/>
        <v>0</v>
      </c>
      <c r="H69" s="59">
        <v>16597</v>
      </c>
      <c r="I69" s="48">
        <f t="shared" si="7"/>
        <v>500.001222</v>
      </c>
      <c r="J69" s="44">
        <f t="shared" si="2"/>
        <v>0.04056296886483324</v>
      </c>
      <c r="K69" s="6"/>
    </row>
    <row r="70" spans="1:11" ht="15" customHeight="1">
      <c r="A70" s="74"/>
      <c r="B70" s="75"/>
      <c r="C70" s="68" t="s">
        <v>207</v>
      </c>
      <c r="D70" s="48">
        <f t="shared" si="6"/>
        <v>0</v>
      </c>
      <c r="E70" s="49">
        <v>0</v>
      </c>
      <c r="F70" s="49"/>
      <c r="G70" s="50"/>
      <c r="H70" s="59"/>
      <c r="I70" s="48">
        <f t="shared" si="7"/>
        <v>0</v>
      </c>
      <c r="J70" s="44">
        <f aca="true" t="shared" si="8" ref="J70:J139">H70-D70</f>
        <v>0</v>
      </c>
      <c r="K70" s="6"/>
    </row>
    <row r="71" spans="1:11" ht="15" customHeight="1">
      <c r="A71" s="90"/>
      <c r="B71" s="60"/>
      <c r="C71" s="92" t="s">
        <v>56</v>
      </c>
      <c r="D71" s="48">
        <f t="shared" si="6"/>
        <v>16596.959437031135</v>
      </c>
      <c r="E71" s="48">
        <v>500</v>
      </c>
      <c r="F71" s="48">
        <v>33819</v>
      </c>
      <c r="G71" s="50">
        <f aca="true" t="shared" si="9" ref="G71:G139">F71/D71*100</f>
        <v>203.76623880000002</v>
      </c>
      <c r="H71" s="59">
        <v>46503</v>
      </c>
      <c r="I71" s="48">
        <f t="shared" si="7"/>
        <v>1400.949378</v>
      </c>
      <c r="J71" s="44">
        <f t="shared" si="8"/>
        <v>29906.040562968865</v>
      </c>
      <c r="K71" s="6"/>
    </row>
    <row r="72" spans="1:11" ht="15" customHeight="1" thickBot="1">
      <c r="A72" s="90"/>
      <c r="B72" s="60"/>
      <c r="C72" s="92" t="s">
        <v>297</v>
      </c>
      <c r="D72" s="48"/>
      <c r="E72" s="48"/>
      <c r="F72" s="48"/>
      <c r="G72" s="50"/>
      <c r="H72" s="59">
        <v>90000</v>
      </c>
      <c r="I72" s="48">
        <f t="shared" si="7"/>
        <v>2711.34</v>
      </c>
      <c r="J72" s="44">
        <f t="shared" si="8"/>
        <v>90000</v>
      </c>
      <c r="K72" s="6"/>
    </row>
    <row r="73" spans="1:11" ht="15" customHeight="1">
      <c r="A73" s="187" t="s">
        <v>0</v>
      </c>
      <c r="B73" s="189" t="s">
        <v>1</v>
      </c>
      <c r="C73" s="7"/>
      <c r="D73" s="15" t="s">
        <v>253</v>
      </c>
      <c r="E73" s="15" t="s">
        <v>253</v>
      </c>
      <c r="F73" s="15" t="s">
        <v>330</v>
      </c>
      <c r="G73" s="15"/>
      <c r="H73" s="25" t="s">
        <v>258</v>
      </c>
      <c r="I73" s="25" t="s">
        <v>258</v>
      </c>
      <c r="J73" s="15" t="s">
        <v>299</v>
      </c>
      <c r="K73" s="6"/>
    </row>
    <row r="74" spans="1:11" ht="15" customHeight="1">
      <c r="A74" s="188"/>
      <c r="B74" s="190"/>
      <c r="C74" s="8" t="s">
        <v>2</v>
      </c>
      <c r="D74" s="17" t="s">
        <v>254</v>
      </c>
      <c r="E74" s="17" t="s">
        <v>254</v>
      </c>
      <c r="F74" s="17" t="s">
        <v>331</v>
      </c>
      <c r="G74" s="17" t="s">
        <v>309</v>
      </c>
      <c r="H74" s="17" t="s">
        <v>259</v>
      </c>
      <c r="I74" s="17" t="s">
        <v>259</v>
      </c>
      <c r="J74" s="108"/>
      <c r="K74" s="6"/>
    </row>
    <row r="75" spans="1:11" ht="15" customHeight="1">
      <c r="A75" s="188"/>
      <c r="B75" s="190"/>
      <c r="C75" s="8"/>
      <c r="D75" s="33">
        <v>2009</v>
      </c>
      <c r="E75" s="33">
        <v>2009</v>
      </c>
      <c r="F75" s="36" t="s">
        <v>332</v>
      </c>
      <c r="G75" s="36" t="s">
        <v>310</v>
      </c>
      <c r="H75" s="26"/>
      <c r="I75" s="26"/>
      <c r="J75" s="108" t="s">
        <v>227</v>
      </c>
      <c r="K75" s="6"/>
    </row>
    <row r="76" spans="1:11" ht="15" customHeight="1" thickBot="1">
      <c r="A76" s="10"/>
      <c r="B76" s="11"/>
      <c r="C76" s="9"/>
      <c r="D76" s="34" t="s">
        <v>227</v>
      </c>
      <c r="E76" s="10" t="s">
        <v>226</v>
      </c>
      <c r="F76" s="19" t="s">
        <v>227</v>
      </c>
      <c r="G76" s="19"/>
      <c r="H76" s="27" t="s">
        <v>260</v>
      </c>
      <c r="I76" s="19" t="s">
        <v>226</v>
      </c>
      <c r="J76" s="109"/>
      <c r="K76" s="6"/>
    </row>
    <row r="77" spans="1:11" ht="15" customHeight="1">
      <c r="A77" s="69">
        <v>243</v>
      </c>
      <c r="B77" s="70"/>
      <c r="C77" s="93" t="s">
        <v>57</v>
      </c>
      <c r="D77" s="55">
        <f>SUM(D78:D79)</f>
        <v>1327.756754962491</v>
      </c>
      <c r="E77" s="55">
        <f>SUM(E78:E79)</f>
        <v>40</v>
      </c>
      <c r="F77" s="55">
        <f>SUM(F78:F79)</f>
        <v>626</v>
      </c>
      <c r="G77" s="56">
        <f t="shared" si="9"/>
        <v>47.147189999999995</v>
      </c>
      <c r="H77" s="55">
        <f>SUM(H78:H79)</f>
        <v>1328</v>
      </c>
      <c r="I77" s="55">
        <f t="shared" si="7"/>
        <v>40.007328</v>
      </c>
      <c r="J77" s="110">
        <f t="shared" si="8"/>
        <v>0.24324503750904114</v>
      </c>
      <c r="K77" s="6"/>
    </row>
    <row r="78" spans="1:11" ht="15" customHeight="1">
      <c r="A78" s="45"/>
      <c r="B78" s="75"/>
      <c r="C78" s="92" t="s">
        <v>58</v>
      </c>
      <c r="D78" s="48">
        <f>E78/30.126*1000</f>
        <v>995.8175662218681</v>
      </c>
      <c r="E78" s="49">
        <v>30</v>
      </c>
      <c r="F78" s="49">
        <v>570</v>
      </c>
      <c r="G78" s="50">
        <f t="shared" si="9"/>
        <v>57.2394</v>
      </c>
      <c r="H78" s="59">
        <v>996</v>
      </c>
      <c r="I78" s="48">
        <f t="shared" si="7"/>
        <v>30.005496000000004</v>
      </c>
      <c r="J78" s="44">
        <f t="shared" si="8"/>
        <v>0.18243377813189454</v>
      </c>
      <c r="K78" s="6"/>
    </row>
    <row r="79" spans="1:11" ht="15" customHeight="1">
      <c r="A79" s="45"/>
      <c r="B79" s="75"/>
      <c r="C79" s="92" t="s">
        <v>59</v>
      </c>
      <c r="D79" s="48">
        <f>E79/30.126*1000</f>
        <v>331.93918874062274</v>
      </c>
      <c r="E79" s="49">
        <v>10</v>
      </c>
      <c r="F79" s="49">
        <v>56</v>
      </c>
      <c r="G79" s="50">
        <f t="shared" si="9"/>
        <v>16.870559999999998</v>
      </c>
      <c r="H79" s="59">
        <v>332</v>
      </c>
      <c r="I79" s="48">
        <f t="shared" si="7"/>
        <v>10.001832</v>
      </c>
      <c r="J79" s="44">
        <f t="shared" si="8"/>
        <v>0.060811259377260285</v>
      </c>
      <c r="K79" s="6"/>
    </row>
    <row r="80" spans="1:11" ht="15" customHeight="1">
      <c r="A80" s="62">
        <v>300</v>
      </c>
      <c r="B80" s="63"/>
      <c r="C80" s="94" t="s">
        <v>60</v>
      </c>
      <c r="D80" s="65">
        <f>SUM(D83:D113)</f>
        <v>2749013.654119366</v>
      </c>
      <c r="E80" s="65">
        <f>SUM(E83:E113)</f>
        <v>82416.93758</v>
      </c>
      <c r="F80" s="65">
        <f>SUM(F83:F113)</f>
        <v>1456801</v>
      </c>
      <c r="G80" s="66">
        <f t="shared" si="9"/>
        <v>52.99358909392829</v>
      </c>
      <c r="H80" s="65">
        <f>SUM(H83:H115)</f>
        <v>2893103</v>
      </c>
      <c r="I80" s="65">
        <f>SUM(I83:I115)</f>
        <v>95127.90616799996</v>
      </c>
      <c r="J80" s="65">
        <f>SUM(J83:J115)</f>
        <v>408654.3458806347</v>
      </c>
      <c r="K80" s="160"/>
    </row>
    <row r="81" spans="1:11" ht="15" customHeight="1">
      <c r="A81" s="67"/>
      <c r="B81" s="42"/>
      <c r="C81" s="72" t="s">
        <v>4</v>
      </c>
      <c r="D81" s="95"/>
      <c r="E81" s="49"/>
      <c r="F81" s="49"/>
      <c r="G81" s="50"/>
      <c r="H81" s="59"/>
      <c r="I81" s="48">
        <f t="shared" si="7"/>
        <v>0</v>
      </c>
      <c r="J81" s="44">
        <f t="shared" si="8"/>
        <v>0</v>
      </c>
      <c r="K81" s="6"/>
    </row>
    <row r="82" spans="1:11" ht="15" customHeight="1">
      <c r="A82" s="67"/>
      <c r="B82" s="42"/>
      <c r="C82" s="72" t="s">
        <v>220</v>
      </c>
      <c r="D82" s="48">
        <f>SUM(D83:D92)</f>
        <v>2361942.109340769</v>
      </c>
      <c r="E82" s="49">
        <f>SUM(E83:E92)</f>
        <v>71155.93758</v>
      </c>
      <c r="F82" s="49">
        <f>SUM(F83:F92)</f>
        <v>1224038</v>
      </c>
      <c r="G82" s="50">
        <f t="shared" si="9"/>
        <v>51.82337006310607</v>
      </c>
      <c r="H82" s="49">
        <f>SUM(H83:H92)</f>
        <v>2377179</v>
      </c>
      <c r="I82" s="48">
        <f t="shared" si="7"/>
        <v>71614.894554</v>
      </c>
      <c r="J82" s="44">
        <f t="shared" si="8"/>
        <v>15236.890659231227</v>
      </c>
      <c r="K82" s="6"/>
    </row>
    <row r="83" spans="1:11" ht="15" customHeight="1">
      <c r="A83" s="90"/>
      <c r="B83" s="60"/>
      <c r="C83" s="89" t="s">
        <v>65</v>
      </c>
      <c r="D83" s="48">
        <v>2246330</v>
      </c>
      <c r="E83" s="49">
        <f>D83*30.126/1000</f>
        <v>67672.93758</v>
      </c>
      <c r="F83" s="49">
        <v>1123164</v>
      </c>
      <c r="G83" s="50">
        <f t="shared" si="9"/>
        <v>49.99995548294329</v>
      </c>
      <c r="H83" s="59">
        <v>2246330</v>
      </c>
      <c r="I83" s="48">
        <f t="shared" si="7"/>
        <v>67672.93758</v>
      </c>
      <c r="J83" s="44">
        <f t="shared" si="8"/>
        <v>0</v>
      </c>
      <c r="K83" s="6"/>
    </row>
    <row r="84" spans="1:11" ht="15" customHeight="1">
      <c r="A84" s="90"/>
      <c r="B84" s="60"/>
      <c r="C84" s="89" t="s">
        <v>236</v>
      </c>
      <c r="D84" s="48">
        <v>27781</v>
      </c>
      <c r="E84" s="49">
        <v>837</v>
      </c>
      <c r="F84" s="49">
        <v>18520</v>
      </c>
      <c r="G84" s="50">
        <f t="shared" si="9"/>
        <v>66.66426694503438</v>
      </c>
      <c r="H84" s="59">
        <v>27781</v>
      </c>
      <c r="I84" s="48">
        <f t="shared" si="7"/>
        <v>836.9304060000001</v>
      </c>
      <c r="J84" s="44">
        <f t="shared" si="8"/>
        <v>0</v>
      </c>
      <c r="K84" s="6"/>
    </row>
    <row r="85" spans="1:11" ht="15" customHeight="1">
      <c r="A85" s="90"/>
      <c r="B85" s="60"/>
      <c r="C85" s="89" t="s">
        <v>318</v>
      </c>
      <c r="D85" s="48"/>
      <c r="E85" s="49"/>
      <c r="F85" s="49">
        <v>9414</v>
      </c>
      <c r="G85" s="50"/>
      <c r="H85" s="59">
        <v>10912</v>
      </c>
      <c r="I85" s="48">
        <f t="shared" si="7"/>
        <v>328.734912</v>
      </c>
      <c r="J85" s="44">
        <f t="shared" si="8"/>
        <v>10912</v>
      </c>
      <c r="K85" s="6"/>
    </row>
    <row r="86" spans="1:11" ht="15" customHeight="1">
      <c r="A86" s="90"/>
      <c r="B86" s="60"/>
      <c r="C86" s="89" t="s">
        <v>66</v>
      </c>
      <c r="D86" s="48">
        <f aca="true" t="shared" si="10" ref="D86:D111">E86/30.126*1000</f>
        <v>21244.108079399855</v>
      </c>
      <c r="E86" s="49">
        <v>640</v>
      </c>
      <c r="F86" s="49">
        <v>19800</v>
      </c>
      <c r="G86" s="50">
        <f t="shared" si="9"/>
        <v>93.20231249999999</v>
      </c>
      <c r="H86" s="59">
        <v>29700</v>
      </c>
      <c r="I86" s="48">
        <f t="shared" si="7"/>
        <v>894.7422</v>
      </c>
      <c r="J86" s="44">
        <f t="shared" si="8"/>
        <v>8455.891920600145</v>
      </c>
      <c r="K86" s="6"/>
    </row>
    <row r="87" spans="1:11" ht="15" customHeight="1">
      <c r="A87" s="90"/>
      <c r="B87" s="60"/>
      <c r="C87" s="89" t="s">
        <v>67</v>
      </c>
      <c r="D87" s="48">
        <f t="shared" si="10"/>
        <v>42820.15534754033</v>
      </c>
      <c r="E87" s="49">
        <v>1290</v>
      </c>
      <c r="F87" s="49">
        <v>27065</v>
      </c>
      <c r="G87" s="50">
        <f t="shared" si="9"/>
        <v>63.20621627906977</v>
      </c>
      <c r="H87" s="59">
        <v>27065</v>
      </c>
      <c r="I87" s="48">
        <f t="shared" si="7"/>
        <v>815.3601900000001</v>
      </c>
      <c r="J87" s="44">
        <f t="shared" si="8"/>
        <v>-15755.155347540327</v>
      </c>
      <c r="K87" s="6"/>
    </row>
    <row r="88" spans="1:11" ht="15" customHeight="1">
      <c r="A88" s="90"/>
      <c r="B88" s="60"/>
      <c r="C88" s="89" t="s">
        <v>68</v>
      </c>
      <c r="D88" s="48">
        <f t="shared" si="10"/>
        <v>17128.06213901613</v>
      </c>
      <c r="E88" s="49">
        <v>516</v>
      </c>
      <c r="F88" s="49">
        <v>12186</v>
      </c>
      <c r="G88" s="50">
        <f t="shared" si="9"/>
        <v>71.14640232558142</v>
      </c>
      <c r="H88" s="59">
        <v>12186</v>
      </c>
      <c r="I88" s="48">
        <f t="shared" si="7"/>
        <v>367.115436</v>
      </c>
      <c r="J88" s="44">
        <f t="shared" si="8"/>
        <v>-4942.062139016129</v>
      </c>
      <c r="K88" s="6"/>
    </row>
    <row r="89" spans="1:11" ht="15" customHeight="1">
      <c r="A89" s="90"/>
      <c r="B89" s="60"/>
      <c r="C89" s="89" t="s">
        <v>211</v>
      </c>
      <c r="D89" s="48">
        <f t="shared" si="10"/>
        <v>0</v>
      </c>
      <c r="E89" s="49"/>
      <c r="F89" s="49">
        <v>5204</v>
      </c>
      <c r="G89" s="50"/>
      <c r="H89" s="59">
        <v>8200</v>
      </c>
      <c r="I89" s="48">
        <f t="shared" si="7"/>
        <v>247.03320000000002</v>
      </c>
      <c r="J89" s="44">
        <f t="shared" si="8"/>
        <v>8200</v>
      </c>
      <c r="K89" s="6"/>
    </row>
    <row r="90" spans="1:11" ht="15" customHeight="1">
      <c r="A90" s="90"/>
      <c r="B90" s="60"/>
      <c r="C90" s="89" t="s">
        <v>283</v>
      </c>
      <c r="D90" s="48">
        <f t="shared" si="10"/>
        <v>0</v>
      </c>
      <c r="E90" s="49"/>
      <c r="F90" s="49">
        <v>1915</v>
      </c>
      <c r="G90" s="50"/>
      <c r="H90" s="59">
        <v>1916</v>
      </c>
      <c r="I90" s="48">
        <f t="shared" si="7"/>
        <v>57.721416000000005</v>
      </c>
      <c r="J90" s="44">
        <f t="shared" si="8"/>
        <v>1916</v>
      </c>
      <c r="K90" s="6"/>
    </row>
    <row r="91" spans="1:11" ht="15" customHeight="1">
      <c r="A91" s="90"/>
      <c r="B91" s="60"/>
      <c r="C91" s="89" t="s">
        <v>333</v>
      </c>
      <c r="D91" s="48"/>
      <c r="E91" s="49"/>
      <c r="F91" s="49"/>
      <c r="G91" s="50"/>
      <c r="H91" s="59">
        <v>2450</v>
      </c>
      <c r="I91" s="48">
        <f t="shared" si="7"/>
        <v>73.8087</v>
      </c>
      <c r="J91" s="44">
        <f t="shared" si="8"/>
        <v>2450</v>
      </c>
      <c r="K91" s="6"/>
    </row>
    <row r="92" spans="1:11" ht="15" customHeight="1">
      <c r="A92" s="90"/>
      <c r="B92" s="60"/>
      <c r="C92" s="89" t="s">
        <v>172</v>
      </c>
      <c r="D92" s="48">
        <f t="shared" si="10"/>
        <v>6638.783774812454</v>
      </c>
      <c r="E92" s="49">
        <v>200</v>
      </c>
      <c r="F92" s="49">
        <v>6770</v>
      </c>
      <c r="G92" s="50">
        <f t="shared" si="9"/>
        <v>101.97651</v>
      </c>
      <c r="H92" s="59">
        <v>10639</v>
      </c>
      <c r="I92" s="48">
        <f t="shared" si="7"/>
        <v>320.510514</v>
      </c>
      <c r="J92" s="44">
        <f t="shared" si="8"/>
        <v>4000.216225187546</v>
      </c>
      <c r="K92" s="6"/>
    </row>
    <row r="93" spans="1:11" ht="15" customHeight="1">
      <c r="A93" s="90"/>
      <c r="B93" s="60"/>
      <c r="C93" s="89" t="s">
        <v>69</v>
      </c>
      <c r="D93" s="48">
        <f t="shared" si="10"/>
        <v>23634.070238332337</v>
      </c>
      <c r="E93" s="49">
        <v>712</v>
      </c>
      <c r="F93" s="49">
        <v>12068</v>
      </c>
      <c r="G93" s="50">
        <f t="shared" si="9"/>
        <v>51.061877528089894</v>
      </c>
      <c r="H93" s="59">
        <v>23554</v>
      </c>
      <c r="I93" s="48">
        <f t="shared" si="7"/>
        <v>709.587804</v>
      </c>
      <c r="J93" s="44">
        <f t="shared" si="8"/>
        <v>-80.07023833233688</v>
      </c>
      <c r="K93" s="6"/>
    </row>
    <row r="94" spans="1:11" ht="15" customHeight="1">
      <c r="A94" s="90"/>
      <c r="B94" s="60"/>
      <c r="C94" s="89" t="s">
        <v>237</v>
      </c>
      <c r="D94" s="48">
        <f t="shared" si="10"/>
        <v>116178.71605921794</v>
      </c>
      <c r="E94" s="49">
        <v>3500</v>
      </c>
      <c r="F94" s="49">
        <v>60937</v>
      </c>
      <c r="G94" s="50">
        <f t="shared" si="9"/>
        <v>52.45108748571429</v>
      </c>
      <c r="H94" s="59">
        <v>116179</v>
      </c>
      <c r="I94" s="48">
        <f t="shared" si="7"/>
        <v>3500.008554</v>
      </c>
      <c r="J94" s="44">
        <f t="shared" si="8"/>
        <v>0.28394078205747064</v>
      </c>
      <c r="K94" s="6"/>
    </row>
    <row r="95" spans="1:11" ht="15" customHeight="1">
      <c r="A95" s="90"/>
      <c r="B95" s="60"/>
      <c r="C95" s="72" t="s">
        <v>61</v>
      </c>
      <c r="D95" s="48">
        <f t="shared" si="10"/>
        <v>53110.27019849963</v>
      </c>
      <c r="E95" s="49">
        <v>1600</v>
      </c>
      <c r="F95" s="49">
        <v>5163</v>
      </c>
      <c r="G95" s="50">
        <f t="shared" si="9"/>
        <v>9.721283625</v>
      </c>
      <c r="H95" s="59">
        <v>53110</v>
      </c>
      <c r="I95" s="48">
        <f t="shared" si="7"/>
        <v>1599.99186</v>
      </c>
      <c r="J95" s="44">
        <f t="shared" si="8"/>
        <v>-0.27019849963107845</v>
      </c>
      <c r="K95" s="6"/>
    </row>
    <row r="96" spans="1:11" ht="15" customHeight="1">
      <c r="A96" s="90"/>
      <c r="B96" s="60"/>
      <c r="C96" s="89" t="s">
        <v>62</v>
      </c>
      <c r="D96" s="48">
        <f t="shared" si="10"/>
        <v>31169.08982274447</v>
      </c>
      <c r="E96" s="49">
        <v>939</v>
      </c>
      <c r="F96" s="49">
        <v>15581</v>
      </c>
      <c r="G96" s="50">
        <f t="shared" si="9"/>
        <v>49.98862683706071</v>
      </c>
      <c r="H96" s="59">
        <v>31169</v>
      </c>
      <c r="I96" s="48">
        <f t="shared" si="7"/>
        <v>938.997294</v>
      </c>
      <c r="J96" s="44">
        <f t="shared" si="8"/>
        <v>-0.08982274447043892</v>
      </c>
      <c r="K96" s="6"/>
    </row>
    <row r="97" spans="1:11" ht="15" customHeight="1">
      <c r="A97" s="90"/>
      <c r="B97" s="60"/>
      <c r="C97" s="89" t="s">
        <v>171</v>
      </c>
      <c r="D97" s="48">
        <f t="shared" si="10"/>
        <v>6638.783774812454</v>
      </c>
      <c r="E97" s="49">
        <v>200</v>
      </c>
      <c r="F97" s="49">
        <v>8550</v>
      </c>
      <c r="G97" s="50">
        <f t="shared" si="9"/>
        <v>128.78865000000002</v>
      </c>
      <c r="H97" s="59">
        <v>10000</v>
      </c>
      <c r="I97" s="48">
        <f t="shared" si="7"/>
        <v>301.26</v>
      </c>
      <c r="J97" s="44">
        <f t="shared" si="8"/>
        <v>3361.216225187546</v>
      </c>
      <c r="K97" s="6"/>
    </row>
    <row r="98" spans="1:11" ht="15" customHeight="1">
      <c r="A98" s="90"/>
      <c r="B98" s="60"/>
      <c r="C98" s="89" t="s">
        <v>63</v>
      </c>
      <c r="D98" s="48">
        <f t="shared" si="10"/>
        <v>8298.479718515568</v>
      </c>
      <c r="E98" s="49">
        <v>250</v>
      </c>
      <c r="F98" s="49">
        <v>7273</v>
      </c>
      <c r="G98" s="50">
        <f t="shared" si="9"/>
        <v>87.64255920000001</v>
      </c>
      <c r="H98" s="59">
        <v>10000</v>
      </c>
      <c r="I98" s="48">
        <f t="shared" si="7"/>
        <v>301.26</v>
      </c>
      <c r="J98" s="44">
        <f t="shared" si="8"/>
        <v>1701.5202814844324</v>
      </c>
      <c r="K98" s="6"/>
    </row>
    <row r="99" spans="1:11" ht="15" customHeight="1">
      <c r="A99" s="90"/>
      <c r="B99" s="60"/>
      <c r="C99" s="89" t="s">
        <v>248</v>
      </c>
      <c r="D99" s="48">
        <v>23233</v>
      </c>
      <c r="E99" s="49">
        <v>300</v>
      </c>
      <c r="F99" s="49">
        <v>6244</v>
      </c>
      <c r="G99" s="50">
        <f t="shared" si="9"/>
        <v>26.87556492919554</v>
      </c>
      <c r="H99" s="59">
        <v>23233</v>
      </c>
      <c r="I99" s="48">
        <f t="shared" si="7"/>
        <v>699.917358</v>
      </c>
      <c r="J99" s="44">
        <f t="shared" si="8"/>
        <v>0</v>
      </c>
      <c r="K99" s="6"/>
    </row>
    <row r="100" spans="1:11" ht="15" customHeight="1">
      <c r="A100" s="90"/>
      <c r="B100" s="60"/>
      <c r="C100" s="89" t="s">
        <v>317</v>
      </c>
      <c r="D100" s="48"/>
      <c r="E100" s="49"/>
      <c r="F100" s="49"/>
      <c r="G100" s="50"/>
      <c r="H100" s="83">
        <v>22895</v>
      </c>
      <c r="I100" s="48">
        <f t="shared" si="7"/>
        <v>689.73477</v>
      </c>
      <c r="J100" s="44">
        <f>H100-D100</f>
        <v>22895</v>
      </c>
      <c r="K100" s="6"/>
    </row>
    <row r="101" spans="1:11" ht="15" customHeight="1">
      <c r="A101" s="90"/>
      <c r="B101" s="60"/>
      <c r="C101" s="89" t="s">
        <v>64</v>
      </c>
      <c r="D101" s="48">
        <f t="shared" si="10"/>
        <v>12779.658766513974</v>
      </c>
      <c r="E101" s="49">
        <v>385</v>
      </c>
      <c r="F101" s="49">
        <v>12769</v>
      </c>
      <c r="G101" s="50">
        <f t="shared" si="9"/>
        <v>99.91659584415585</v>
      </c>
      <c r="H101" s="59">
        <v>12769</v>
      </c>
      <c r="I101" s="48">
        <f t="shared" si="7"/>
        <v>384.678894</v>
      </c>
      <c r="J101" s="44">
        <f t="shared" si="8"/>
        <v>-10.658766513974115</v>
      </c>
      <c r="K101" s="6"/>
    </row>
    <row r="102" spans="1:11" ht="15" customHeight="1">
      <c r="A102" s="90"/>
      <c r="B102" s="60"/>
      <c r="C102" s="89" t="s">
        <v>70</v>
      </c>
      <c r="D102" s="48">
        <f t="shared" si="10"/>
        <v>26555.135099249816</v>
      </c>
      <c r="E102" s="49">
        <v>800</v>
      </c>
      <c r="F102" s="49">
        <v>12140</v>
      </c>
      <c r="G102" s="50">
        <f t="shared" si="9"/>
        <v>45.716205</v>
      </c>
      <c r="H102" s="59">
        <v>26555</v>
      </c>
      <c r="I102" s="48">
        <f t="shared" si="7"/>
        <v>799.99593</v>
      </c>
      <c r="J102" s="44">
        <f t="shared" si="8"/>
        <v>-0.13509924981553922</v>
      </c>
      <c r="K102" s="6"/>
    </row>
    <row r="103" spans="1:11" ht="15" customHeight="1">
      <c r="A103" s="90"/>
      <c r="B103" s="60"/>
      <c r="C103" s="92" t="s">
        <v>71</v>
      </c>
      <c r="D103" s="48">
        <f t="shared" si="10"/>
        <v>12381.331740025227</v>
      </c>
      <c r="E103" s="49">
        <v>373</v>
      </c>
      <c r="F103" s="49">
        <v>2873</v>
      </c>
      <c r="G103" s="50">
        <f t="shared" si="9"/>
        <v>23.204289008042895</v>
      </c>
      <c r="H103" s="59">
        <v>9065</v>
      </c>
      <c r="I103" s="48">
        <f t="shared" si="7"/>
        <v>273.09219</v>
      </c>
      <c r="J103" s="44">
        <f t="shared" si="8"/>
        <v>-3316.331740025227</v>
      </c>
      <c r="K103" s="6"/>
    </row>
    <row r="104" spans="1:11" ht="15" customHeight="1">
      <c r="A104" s="90"/>
      <c r="B104" s="60"/>
      <c r="C104" s="92" t="s">
        <v>72</v>
      </c>
      <c r="D104" s="48">
        <f t="shared" si="10"/>
        <v>45309.699263095</v>
      </c>
      <c r="E104" s="49">
        <v>1365</v>
      </c>
      <c r="F104" s="49">
        <v>26906</v>
      </c>
      <c r="G104" s="50">
        <f t="shared" si="9"/>
        <v>59.382429010989014</v>
      </c>
      <c r="H104" s="59">
        <v>45310</v>
      </c>
      <c r="I104" s="48">
        <f t="shared" si="7"/>
        <v>1365.00906</v>
      </c>
      <c r="J104" s="44">
        <f t="shared" si="8"/>
        <v>0.3007369050028501</v>
      </c>
      <c r="K104" s="6"/>
    </row>
    <row r="105" spans="1:11" ht="15" customHeight="1">
      <c r="A105" s="90"/>
      <c r="B105" s="60"/>
      <c r="C105" s="92" t="s">
        <v>73</v>
      </c>
      <c r="D105" s="48">
        <f t="shared" si="10"/>
        <v>265.55135099249816</v>
      </c>
      <c r="E105" s="49">
        <v>8</v>
      </c>
      <c r="F105" s="49"/>
      <c r="G105" s="50">
        <f t="shared" si="9"/>
        <v>0</v>
      </c>
      <c r="H105" s="59">
        <v>266</v>
      </c>
      <c r="I105" s="48">
        <f t="shared" si="7"/>
        <v>8.013516000000001</v>
      </c>
      <c r="J105" s="44">
        <f t="shared" si="8"/>
        <v>0.44864900750184233</v>
      </c>
      <c r="K105" s="6"/>
    </row>
    <row r="106" spans="1:11" ht="15" customHeight="1">
      <c r="A106" s="90"/>
      <c r="B106" s="60"/>
      <c r="C106" s="72" t="s">
        <v>182</v>
      </c>
      <c r="D106" s="48">
        <f t="shared" si="10"/>
        <v>4647.148642368717</v>
      </c>
      <c r="E106" s="48">
        <v>140</v>
      </c>
      <c r="F106" s="48">
        <v>5203</v>
      </c>
      <c r="G106" s="50">
        <f t="shared" si="9"/>
        <v>111.96112714285715</v>
      </c>
      <c r="H106" s="59">
        <v>5203</v>
      </c>
      <c r="I106" s="48">
        <f t="shared" si="7"/>
        <v>156.745578</v>
      </c>
      <c r="J106" s="44">
        <f t="shared" si="8"/>
        <v>555.8513576312826</v>
      </c>
      <c r="K106" s="6"/>
    </row>
    <row r="107" spans="1:11" ht="15" customHeight="1">
      <c r="A107" s="90"/>
      <c r="B107" s="60"/>
      <c r="C107" s="72" t="s">
        <v>173</v>
      </c>
      <c r="D107" s="48">
        <f t="shared" si="10"/>
        <v>6273.650667197769</v>
      </c>
      <c r="E107" s="49">
        <v>189</v>
      </c>
      <c r="F107" s="49">
        <v>1571</v>
      </c>
      <c r="G107" s="50">
        <f t="shared" si="9"/>
        <v>25.041241269841276</v>
      </c>
      <c r="H107" s="59">
        <v>6284</v>
      </c>
      <c r="I107" s="48">
        <f t="shared" si="7"/>
        <v>189.31178400000002</v>
      </c>
      <c r="J107" s="44">
        <f t="shared" si="8"/>
        <v>10.349332802231402</v>
      </c>
      <c r="K107" s="6"/>
    </row>
    <row r="108" spans="1:11" ht="15" customHeight="1">
      <c r="A108" s="90"/>
      <c r="B108" s="60"/>
      <c r="C108" s="72" t="s">
        <v>311</v>
      </c>
      <c r="D108" s="48"/>
      <c r="E108" s="49"/>
      <c r="F108" s="49">
        <v>800</v>
      </c>
      <c r="G108" s="50"/>
      <c r="H108" s="59">
        <v>800</v>
      </c>
      <c r="I108" s="48">
        <f t="shared" si="7"/>
        <v>24.1008</v>
      </c>
      <c r="J108" s="44">
        <f t="shared" si="8"/>
        <v>800</v>
      </c>
      <c r="K108" s="6"/>
    </row>
    <row r="109" spans="1:11" ht="15" customHeight="1">
      <c r="A109" s="90"/>
      <c r="B109" s="60"/>
      <c r="C109" s="72" t="s">
        <v>312</v>
      </c>
      <c r="D109" s="48"/>
      <c r="E109" s="49"/>
      <c r="F109" s="49">
        <v>1000</v>
      </c>
      <c r="G109" s="50"/>
      <c r="H109" s="59">
        <v>1000</v>
      </c>
      <c r="I109" s="48">
        <f t="shared" si="7"/>
        <v>30.126</v>
      </c>
      <c r="J109" s="44">
        <f t="shared" si="8"/>
        <v>1000</v>
      </c>
      <c r="K109" s="6"/>
    </row>
    <row r="110" spans="1:11" ht="15" customHeight="1">
      <c r="A110" s="90"/>
      <c r="B110" s="60"/>
      <c r="C110" s="72" t="s">
        <v>277</v>
      </c>
      <c r="D110" s="48"/>
      <c r="E110" s="49"/>
      <c r="F110" s="49">
        <v>38285</v>
      </c>
      <c r="G110" s="50"/>
      <c r="H110" s="59">
        <v>38285</v>
      </c>
      <c r="I110" s="48">
        <f t="shared" si="7"/>
        <v>1153.3739100000003</v>
      </c>
      <c r="J110" s="44">
        <f t="shared" si="8"/>
        <v>38285</v>
      </c>
      <c r="K110" s="6"/>
    </row>
    <row r="111" spans="1:11" ht="15" customHeight="1">
      <c r="A111" s="41"/>
      <c r="B111" s="42"/>
      <c r="C111" s="72" t="s">
        <v>75</v>
      </c>
      <c r="D111" s="48">
        <f t="shared" si="10"/>
        <v>16596.959437031135</v>
      </c>
      <c r="E111" s="49">
        <v>500</v>
      </c>
      <c r="F111" s="49"/>
      <c r="G111" s="50">
        <f t="shared" si="9"/>
        <v>0</v>
      </c>
      <c r="H111" s="59">
        <v>11618</v>
      </c>
      <c r="I111" s="48">
        <f t="shared" si="7"/>
        <v>350.003868</v>
      </c>
      <c r="J111" s="44">
        <f t="shared" si="8"/>
        <v>-4978.959437031135</v>
      </c>
      <c r="K111" s="6"/>
    </row>
    <row r="112" spans="1:11" ht="15" customHeight="1">
      <c r="A112" s="41"/>
      <c r="B112" s="42"/>
      <c r="C112" s="72" t="s">
        <v>264</v>
      </c>
      <c r="D112" s="48"/>
      <c r="E112" s="49"/>
      <c r="F112" s="49">
        <v>15400</v>
      </c>
      <c r="G112" s="50"/>
      <c r="H112" s="59">
        <v>22000</v>
      </c>
      <c r="I112" s="48">
        <f t="shared" si="7"/>
        <v>662.772</v>
      </c>
      <c r="J112" s="44">
        <f t="shared" si="8"/>
        <v>22000</v>
      </c>
      <c r="K112" s="6"/>
    </row>
    <row r="113" spans="1:11" ht="15" customHeight="1">
      <c r="A113" s="41"/>
      <c r="B113" s="42"/>
      <c r="C113" s="72" t="s">
        <v>269</v>
      </c>
      <c r="D113" s="48"/>
      <c r="E113" s="49"/>
      <c r="F113" s="49"/>
      <c r="G113" s="50"/>
      <c r="H113" s="59">
        <v>39629</v>
      </c>
      <c r="I113" s="48">
        <f t="shared" si="7"/>
        <v>1193.8632539999999</v>
      </c>
      <c r="J113" s="44">
        <f t="shared" si="8"/>
        <v>39629</v>
      </c>
      <c r="K113" s="6"/>
    </row>
    <row r="114" spans="1:256" s="2" customFormat="1" ht="15" customHeight="1">
      <c r="A114" s="116"/>
      <c r="B114" s="116"/>
      <c r="C114" s="116" t="s">
        <v>319</v>
      </c>
      <c r="D114" s="116"/>
      <c r="E114" s="116"/>
      <c r="F114" s="116"/>
      <c r="G114" s="116"/>
      <c r="H114" s="116" t="s">
        <v>320</v>
      </c>
      <c r="I114" s="48">
        <f t="shared" si="7"/>
        <v>7970.2851900000005</v>
      </c>
      <c r="J114" s="44">
        <f t="shared" si="8"/>
        <v>264565</v>
      </c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167"/>
      <c r="DE114" s="167"/>
      <c r="DF114" s="167"/>
      <c r="DG114" s="167"/>
      <c r="DH114" s="167"/>
      <c r="DI114" s="167"/>
      <c r="DJ114" s="167"/>
      <c r="DK114" s="167"/>
      <c r="DL114" s="167"/>
      <c r="DM114" s="167"/>
      <c r="DN114" s="167"/>
      <c r="DO114" s="167"/>
      <c r="DP114" s="167"/>
      <c r="DQ114" s="167"/>
      <c r="DR114" s="167"/>
      <c r="DS114" s="167"/>
      <c r="DT114" s="167"/>
      <c r="DU114" s="167"/>
      <c r="DV114" s="167"/>
      <c r="DW114" s="167"/>
      <c r="DX114" s="167"/>
      <c r="DY114" s="167"/>
      <c r="DZ114" s="167"/>
      <c r="EA114" s="167"/>
      <c r="EB114" s="167"/>
      <c r="EC114" s="167"/>
      <c r="ED114" s="167"/>
      <c r="EE114" s="167"/>
      <c r="EF114" s="167"/>
      <c r="EG114" s="167"/>
      <c r="EH114" s="167"/>
      <c r="EI114" s="167"/>
      <c r="EJ114" s="167"/>
      <c r="EK114" s="167"/>
      <c r="EL114" s="167"/>
      <c r="EM114" s="167"/>
      <c r="EN114" s="167"/>
      <c r="EO114" s="167"/>
      <c r="EP114" s="167"/>
      <c r="EQ114" s="167"/>
      <c r="ER114" s="167"/>
      <c r="ES114" s="167"/>
      <c r="ET114" s="167"/>
      <c r="EU114" s="167"/>
      <c r="EV114" s="167"/>
      <c r="EW114" s="167"/>
      <c r="EX114" s="167"/>
      <c r="EY114" s="167"/>
      <c r="EZ114" s="167"/>
      <c r="FA114" s="167"/>
      <c r="FB114" s="167"/>
      <c r="FC114" s="167"/>
      <c r="FD114" s="167"/>
      <c r="FE114" s="167"/>
      <c r="FF114" s="167"/>
      <c r="FG114" s="167"/>
      <c r="FH114" s="167"/>
      <c r="FI114" s="167"/>
      <c r="FJ114" s="167"/>
      <c r="FK114" s="167"/>
      <c r="FL114" s="167"/>
      <c r="FM114" s="167"/>
      <c r="FN114" s="167"/>
      <c r="FO114" s="167"/>
      <c r="FP114" s="167"/>
      <c r="FQ114" s="167"/>
      <c r="FR114" s="167"/>
      <c r="FS114" s="167"/>
      <c r="FT114" s="167"/>
      <c r="FU114" s="167"/>
      <c r="FV114" s="167"/>
      <c r="FW114" s="167"/>
      <c r="FX114" s="167"/>
      <c r="FY114" s="167"/>
      <c r="FZ114" s="167"/>
      <c r="GA114" s="167"/>
      <c r="GB114" s="167"/>
      <c r="GC114" s="167"/>
      <c r="GD114" s="167"/>
      <c r="GE114" s="167"/>
      <c r="GF114" s="167"/>
      <c r="GG114" s="167"/>
      <c r="GH114" s="167"/>
      <c r="GI114" s="167"/>
      <c r="GJ114" s="167"/>
      <c r="GK114" s="167"/>
      <c r="GL114" s="167"/>
      <c r="GM114" s="167"/>
      <c r="GN114" s="167"/>
      <c r="GO114" s="167"/>
      <c r="GP114" s="167"/>
      <c r="GQ114" s="167"/>
      <c r="GR114" s="167"/>
      <c r="GS114" s="167"/>
      <c r="GT114" s="167"/>
      <c r="GU114" s="167"/>
      <c r="GV114" s="167"/>
      <c r="GW114" s="167"/>
      <c r="GX114" s="167"/>
      <c r="GY114" s="167"/>
      <c r="GZ114" s="167"/>
      <c r="HA114" s="167"/>
      <c r="HB114" s="167"/>
      <c r="HC114" s="167"/>
      <c r="HD114" s="167"/>
      <c r="HE114" s="167"/>
      <c r="HF114" s="167"/>
      <c r="HG114" s="167"/>
      <c r="HH114" s="167"/>
      <c r="HI114" s="167"/>
      <c r="HJ114" s="167"/>
      <c r="HK114" s="167"/>
      <c r="HL114" s="167"/>
      <c r="HM114" s="167"/>
      <c r="HN114" s="167"/>
      <c r="HO114" s="167"/>
      <c r="HP114" s="167"/>
      <c r="HQ114" s="167"/>
      <c r="HR114" s="167"/>
      <c r="HS114" s="167"/>
      <c r="HT114" s="167"/>
      <c r="HU114" s="167"/>
      <c r="HV114" s="167"/>
      <c r="HW114" s="167"/>
      <c r="HX114" s="167"/>
      <c r="HY114" s="167"/>
      <c r="HZ114" s="167"/>
      <c r="IA114" s="167"/>
      <c r="IB114" s="167"/>
      <c r="IC114" s="167"/>
      <c r="ID114" s="167"/>
      <c r="IE114" s="167"/>
      <c r="IF114" s="167"/>
      <c r="IG114" s="167"/>
      <c r="IH114" s="167"/>
      <c r="II114" s="167"/>
      <c r="IJ114" s="167"/>
      <c r="IK114" s="167"/>
      <c r="IL114" s="167"/>
      <c r="IM114" s="167"/>
      <c r="IN114" s="167"/>
      <c r="IO114" s="167"/>
      <c r="IP114" s="167"/>
      <c r="IQ114" s="167"/>
      <c r="IR114" s="167"/>
      <c r="IS114" s="167"/>
      <c r="IT114" s="167"/>
      <c r="IU114" s="167"/>
      <c r="IV114" s="167"/>
    </row>
    <row r="115" spans="1:11" ht="15" customHeight="1">
      <c r="A115" s="41"/>
      <c r="B115" s="42"/>
      <c r="C115" s="72" t="s">
        <v>321</v>
      </c>
      <c r="D115" s="48"/>
      <c r="E115" s="49"/>
      <c r="F115" s="49"/>
      <c r="G115" s="50"/>
      <c r="H115" s="44">
        <v>7000</v>
      </c>
      <c r="I115" s="48">
        <f t="shared" si="7"/>
        <v>210.882</v>
      </c>
      <c r="J115" s="44">
        <f t="shared" si="8"/>
        <v>7000</v>
      </c>
      <c r="K115" s="6"/>
    </row>
    <row r="116" spans="1:14" ht="15" customHeight="1">
      <c r="A116" s="96"/>
      <c r="B116" s="97" t="s">
        <v>76</v>
      </c>
      <c r="C116" s="98" t="s">
        <v>77</v>
      </c>
      <c r="D116" s="55">
        <f>D120+D125+D128</f>
        <v>3882526.7211046927</v>
      </c>
      <c r="E116" s="55">
        <f>E120+E125+E128</f>
        <v>116965</v>
      </c>
      <c r="F116" s="55">
        <f>F120+F125+F128</f>
        <v>224722</v>
      </c>
      <c r="G116" s="56">
        <f t="shared" si="9"/>
        <v>5.788034858290944</v>
      </c>
      <c r="H116" s="55">
        <f>H120+H125+H128</f>
        <v>6509224</v>
      </c>
      <c r="I116" s="55">
        <f>I120+I125+I128</f>
        <v>196096.882224</v>
      </c>
      <c r="J116" s="110">
        <f t="shared" si="8"/>
        <v>2626697.2788953073</v>
      </c>
      <c r="K116" s="160"/>
      <c r="L116" s="24"/>
      <c r="N116" s="6"/>
    </row>
    <row r="117" spans="1:12" ht="15" customHeight="1">
      <c r="A117" s="90"/>
      <c r="B117" s="60"/>
      <c r="C117" s="99" t="s">
        <v>4</v>
      </c>
      <c r="D117" s="48"/>
      <c r="E117" s="49"/>
      <c r="F117" s="49"/>
      <c r="G117" s="50"/>
      <c r="H117" s="51"/>
      <c r="I117" s="48"/>
      <c r="J117" s="44"/>
      <c r="K117" s="113"/>
      <c r="L117" s="6"/>
    </row>
    <row r="118" spans="1:12" ht="15" customHeight="1">
      <c r="A118" s="90"/>
      <c r="B118" s="60"/>
      <c r="C118" s="99"/>
      <c r="D118" s="49"/>
      <c r="E118" s="49"/>
      <c r="F118" s="49"/>
      <c r="G118" s="50"/>
      <c r="H118" s="59"/>
      <c r="I118" s="48">
        <f t="shared" si="7"/>
        <v>0</v>
      </c>
      <c r="J118" s="44">
        <f t="shared" si="8"/>
        <v>0</v>
      </c>
      <c r="K118" s="6"/>
      <c r="L118" s="6"/>
    </row>
    <row r="119" spans="1:12" ht="15" customHeight="1">
      <c r="A119" s="90"/>
      <c r="B119" s="60"/>
      <c r="C119" s="99" t="s">
        <v>210</v>
      </c>
      <c r="D119" s="48">
        <f>E119/30.126*1000</f>
        <v>1686151.497045741</v>
      </c>
      <c r="E119" s="49">
        <f>SUM(E120,E125)</f>
        <v>50797</v>
      </c>
      <c r="F119" s="49">
        <f>SUM(F120,F125)</f>
        <v>215402</v>
      </c>
      <c r="G119" s="50">
        <f t="shared" si="9"/>
        <v>12.774771447132707</v>
      </c>
      <c r="H119" s="49">
        <f>SUM(H120,H125)</f>
        <v>2794414</v>
      </c>
      <c r="I119" s="48">
        <f t="shared" si="7"/>
        <v>84184.516164</v>
      </c>
      <c r="J119" s="44">
        <f t="shared" si="8"/>
        <v>1108262.502954259</v>
      </c>
      <c r="K119" s="6"/>
      <c r="L119" s="6"/>
    </row>
    <row r="120" spans="1:11" ht="15" customHeight="1">
      <c r="A120" s="78">
        <v>231</v>
      </c>
      <c r="B120" s="79"/>
      <c r="C120" s="100" t="s">
        <v>78</v>
      </c>
      <c r="D120" s="81">
        <f>SUM(D122:D123)</f>
        <v>1354212.3083051185</v>
      </c>
      <c r="E120" s="81">
        <f>SUM(E122:E123)</f>
        <v>40797</v>
      </c>
      <c r="F120" s="81">
        <f>SUM(F122:F123)</f>
        <v>11649</v>
      </c>
      <c r="G120" s="82">
        <f t="shared" si="9"/>
        <v>0.8602048532980365</v>
      </c>
      <c r="H120" s="101">
        <f>SUM(H122:H124)</f>
        <v>2462475</v>
      </c>
      <c r="I120" s="101">
        <f>SUM(I122:I124)</f>
        <v>74184.52185</v>
      </c>
      <c r="J120" s="101">
        <f>SUM(J122:J124)</f>
        <v>1108262.6916948815</v>
      </c>
      <c r="K120" s="6">
        <f>K119*30.126</f>
        <v>0</v>
      </c>
    </row>
    <row r="121" spans="1:11" ht="15" customHeight="1">
      <c r="A121" s="90"/>
      <c r="B121" s="60"/>
      <c r="C121" s="89" t="s">
        <v>4</v>
      </c>
      <c r="D121" s="48"/>
      <c r="E121" s="49"/>
      <c r="F121" s="49"/>
      <c r="G121" s="50"/>
      <c r="H121" s="59"/>
      <c r="I121" s="48">
        <f t="shared" si="7"/>
        <v>0</v>
      </c>
      <c r="J121" s="44">
        <f t="shared" si="8"/>
        <v>0</v>
      </c>
      <c r="K121" s="6"/>
    </row>
    <row r="122" spans="1:11" ht="15" customHeight="1">
      <c r="A122" s="90"/>
      <c r="B122" s="60"/>
      <c r="C122" s="102" t="s">
        <v>322</v>
      </c>
      <c r="D122" s="48">
        <f>E122/30.126*1000</f>
        <v>1350063.0684458606</v>
      </c>
      <c r="E122" s="48">
        <v>40672</v>
      </c>
      <c r="F122" s="48">
        <v>8512</v>
      </c>
      <c r="G122" s="50">
        <f t="shared" si="9"/>
        <v>0.630489063729347</v>
      </c>
      <c r="H122" s="83">
        <v>2458326</v>
      </c>
      <c r="I122" s="48">
        <f t="shared" si="7"/>
        <v>74059.529076</v>
      </c>
      <c r="J122" s="44">
        <f t="shared" si="8"/>
        <v>1108262.9315541394</v>
      </c>
      <c r="K122" s="113"/>
    </row>
    <row r="123" spans="1:11" ht="15" customHeight="1">
      <c r="A123" s="90"/>
      <c r="B123" s="60"/>
      <c r="C123" s="102" t="s">
        <v>79</v>
      </c>
      <c r="D123" s="48">
        <f>E123/30.126*1000</f>
        <v>4149.239859257784</v>
      </c>
      <c r="E123" s="49">
        <v>125</v>
      </c>
      <c r="F123" s="49">
        <v>3137</v>
      </c>
      <c r="G123" s="50">
        <f t="shared" si="9"/>
        <v>75.6042096</v>
      </c>
      <c r="H123" s="59">
        <v>4149</v>
      </c>
      <c r="I123" s="48">
        <f aca="true" t="shared" si="11" ref="I123:I155">H123*30.126/1000</f>
        <v>124.99277400000001</v>
      </c>
      <c r="J123" s="44">
        <f t="shared" si="8"/>
        <v>-0.2398592577837917</v>
      </c>
      <c r="K123" s="6"/>
    </row>
    <row r="124" spans="1:11" s="156" customFormat="1" ht="15" customHeight="1">
      <c r="A124" s="90"/>
      <c r="B124" s="60"/>
      <c r="C124" s="102"/>
      <c r="D124" s="48"/>
      <c r="E124" s="48"/>
      <c r="F124" s="48"/>
      <c r="G124" s="50"/>
      <c r="H124" s="83"/>
      <c r="I124" s="48">
        <f t="shared" si="11"/>
        <v>0</v>
      </c>
      <c r="J124" s="112">
        <f t="shared" si="8"/>
        <v>0</v>
      </c>
      <c r="K124" s="159"/>
    </row>
    <row r="125" spans="1:11" ht="15" customHeight="1">
      <c r="A125" s="78">
        <v>233</v>
      </c>
      <c r="B125" s="79"/>
      <c r="C125" s="80" t="s">
        <v>80</v>
      </c>
      <c r="D125" s="81">
        <f>SUM(D126:D127)</f>
        <v>331939.18874062266</v>
      </c>
      <c r="E125" s="81">
        <f>SUM(E126:E127)</f>
        <v>10000</v>
      </c>
      <c r="F125" s="81">
        <f>SUM(F126:F127)</f>
        <v>203753</v>
      </c>
      <c r="G125" s="82">
        <f t="shared" si="9"/>
        <v>61.38262878000001</v>
      </c>
      <c r="H125" s="81">
        <f>SUM(H126:H127)</f>
        <v>331939</v>
      </c>
      <c r="I125" s="81">
        <f t="shared" si="11"/>
        <v>9999.994314000001</v>
      </c>
      <c r="J125" s="111">
        <f t="shared" si="8"/>
        <v>-0.1887406226596795</v>
      </c>
      <c r="K125" s="6"/>
    </row>
    <row r="126" spans="1:11" ht="15" customHeight="1">
      <c r="A126" s="90"/>
      <c r="B126" s="60"/>
      <c r="C126" s="102" t="s">
        <v>81</v>
      </c>
      <c r="D126" s="48">
        <f>E126/30.126*1000</f>
        <v>331939.18874062266</v>
      </c>
      <c r="E126" s="49">
        <v>10000</v>
      </c>
      <c r="F126" s="49">
        <v>203753</v>
      </c>
      <c r="G126" s="50">
        <f t="shared" si="9"/>
        <v>61.38262878000001</v>
      </c>
      <c r="H126" s="59">
        <v>331939</v>
      </c>
      <c r="I126" s="48">
        <f t="shared" si="11"/>
        <v>9999.994314000001</v>
      </c>
      <c r="J126" s="44">
        <f t="shared" si="8"/>
        <v>-0.1887406226596795</v>
      </c>
      <c r="K126" s="6"/>
    </row>
    <row r="127" spans="1:11" ht="15" customHeight="1">
      <c r="A127" s="90"/>
      <c r="B127" s="60"/>
      <c r="C127" s="102" t="s">
        <v>179</v>
      </c>
      <c r="D127" s="48"/>
      <c r="E127" s="49"/>
      <c r="F127" s="49"/>
      <c r="G127" s="50"/>
      <c r="H127" s="59"/>
      <c r="I127" s="48">
        <f t="shared" si="11"/>
        <v>0</v>
      </c>
      <c r="J127" s="44">
        <f t="shared" si="8"/>
        <v>0</v>
      </c>
      <c r="K127" s="6"/>
    </row>
    <row r="128" spans="1:11" ht="15" customHeight="1">
      <c r="A128" s="77">
        <v>320</v>
      </c>
      <c r="B128" s="53"/>
      <c r="C128" s="93" t="s">
        <v>82</v>
      </c>
      <c r="D128" s="55">
        <f>SUM(D129:D139)</f>
        <v>2196375.2240589517</v>
      </c>
      <c r="E128" s="55">
        <f>SUM(E129:E139)</f>
        <v>66168</v>
      </c>
      <c r="F128" s="55">
        <f>SUM(F129:F139)</f>
        <v>9320</v>
      </c>
      <c r="G128" s="56">
        <f t="shared" si="9"/>
        <v>0.42433550961189714</v>
      </c>
      <c r="H128" s="55">
        <f>SUM(H129:H139)</f>
        <v>3714810</v>
      </c>
      <c r="I128" s="55">
        <f>SUM(I129:I139)</f>
        <v>111912.36606</v>
      </c>
      <c r="J128" s="55">
        <f>SUM(J129:J139)</f>
        <v>1518434.7759410478</v>
      </c>
      <c r="K128" s="6"/>
    </row>
    <row r="129" spans="1:11" ht="15" customHeight="1">
      <c r="A129" s="90"/>
      <c r="B129" s="60"/>
      <c r="C129" s="89" t="s">
        <v>194</v>
      </c>
      <c r="D129" s="48">
        <f>E129/30.126*1000</f>
        <v>699561.8402708623</v>
      </c>
      <c r="E129" s="49">
        <v>21075</v>
      </c>
      <c r="F129" s="49"/>
      <c r="G129" s="50">
        <f t="shared" si="9"/>
        <v>0</v>
      </c>
      <c r="H129" s="59">
        <v>699562</v>
      </c>
      <c r="I129" s="48">
        <f t="shared" si="11"/>
        <v>21075.004812000003</v>
      </c>
      <c r="J129" s="44">
        <f t="shared" si="8"/>
        <v>0.15972913766745478</v>
      </c>
      <c r="K129" s="6"/>
    </row>
    <row r="130" spans="1:11" ht="15" customHeight="1">
      <c r="A130" s="90"/>
      <c r="B130" s="60"/>
      <c r="C130" s="89" t="s">
        <v>197</v>
      </c>
      <c r="D130" s="48">
        <f aca="true" t="shared" si="12" ref="D130:D139">E130/30.126*1000</f>
        <v>103432.25121157804</v>
      </c>
      <c r="E130" s="49">
        <v>3116</v>
      </c>
      <c r="F130" s="49"/>
      <c r="G130" s="50">
        <f t="shared" si="9"/>
        <v>0</v>
      </c>
      <c r="H130" s="59">
        <v>103432</v>
      </c>
      <c r="I130" s="48">
        <f t="shared" si="11"/>
        <v>3115.992432</v>
      </c>
      <c r="J130" s="44">
        <f t="shared" si="8"/>
        <v>-0.25121157804096583</v>
      </c>
      <c r="K130" s="6"/>
    </row>
    <row r="131" spans="1:11" ht="15" customHeight="1">
      <c r="A131" s="90"/>
      <c r="B131" s="60"/>
      <c r="C131" s="89" t="s">
        <v>198</v>
      </c>
      <c r="D131" s="48">
        <f t="shared" si="12"/>
        <v>12945.628360884286</v>
      </c>
      <c r="E131" s="49">
        <v>390</v>
      </c>
      <c r="F131" s="49"/>
      <c r="G131" s="50">
        <f t="shared" si="9"/>
        <v>0</v>
      </c>
      <c r="H131" s="59">
        <v>12946</v>
      </c>
      <c r="I131" s="48">
        <f t="shared" si="11"/>
        <v>390.011196</v>
      </c>
      <c r="J131" s="44">
        <f t="shared" si="8"/>
        <v>0.3716391157140606</v>
      </c>
      <c r="K131" s="6"/>
    </row>
    <row r="132" spans="1:11" ht="15" customHeight="1">
      <c r="A132" s="90"/>
      <c r="B132" s="60"/>
      <c r="C132" s="72" t="s">
        <v>257</v>
      </c>
      <c r="D132" s="48">
        <f t="shared" si="12"/>
        <v>0</v>
      </c>
      <c r="E132" s="49">
        <v>0</v>
      </c>
      <c r="F132" s="49">
        <v>3320</v>
      </c>
      <c r="G132" s="50"/>
      <c r="H132" s="59">
        <v>3320</v>
      </c>
      <c r="I132" s="48">
        <f t="shared" si="11"/>
        <v>100.01832</v>
      </c>
      <c r="J132" s="44">
        <f t="shared" si="8"/>
        <v>3320</v>
      </c>
      <c r="K132" s="6"/>
    </row>
    <row r="133" spans="1:11" ht="15" customHeight="1">
      <c r="A133" s="90"/>
      <c r="B133" s="60"/>
      <c r="C133" s="72" t="s">
        <v>262</v>
      </c>
      <c r="D133" s="48">
        <f t="shared" si="12"/>
        <v>0</v>
      </c>
      <c r="E133" s="49">
        <v>0</v>
      </c>
      <c r="F133" s="49">
        <v>6000</v>
      </c>
      <c r="G133" s="50"/>
      <c r="H133" s="59">
        <v>6000</v>
      </c>
      <c r="I133" s="48">
        <f t="shared" si="11"/>
        <v>180.756</v>
      </c>
      <c r="J133" s="44">
        <f t="shared" si="8"/>
        <v>6000</v>
      </c>
      <c r="K133" s="6"/>
    </row>
    <row r="134" spans="1:11" ht="15" customHeight="1">
      <c r="A134" s="90"/>
      <c r="B134" s="60"/>
      <c r="C134" s="103" t="s">
        <v>268</v>
      </c>
      <c r="D134" s="48"/>
      <c r="E134" s="104"/>
      <c r="F134" s="104"/>
      <c r="G134" s="50"/>
      <c r="H134" s="72">
        <v>109591</v>
      </c>
      <c r="I134" s="48">
        <f>H134*30.126/1000</f>
        <v>3301.538466</v>
      </c>
      <c r="J134" s="44">
        <f>H134-D134</f>
        <v>109591</v>
      </c>
      <c r="K134" s="6"/>
    </row>
    <row r="135" spans="1:11" ht="15" customHeight="1">
      <c r="A135" s="90"/>
      <c r="B135" s="60"/>
      <c r="C135" s="72" t="s">
        <v>266</v>
      </c>
      <c r="D135" s="48"/>
      <c r="E135" s="49"/>
      <c r="F135" s="49"/>
      <c r="G135" s="50"/>
      <c r="H135" s="59">
        <v>20000</v>
      </c>
      <c r="I135" s="48">
        <f>H135*30.126/1000</f>
        <v>602.52</v>
      </c>
      <c r="J135" s="44">
        <f>H135-D135</f>
        <v>20000</v>
      </c>
      <c r="K135" s="6"/>
    </row>
    <row r="136" spans="1:11" ht="15" customHeight="1">
      <c r="A136" s="90"/>
      <c r="B136" s="60"/>
      <c r="C136" s="72" t="s">
        <v>307</v>
      </c>
      <c r="D136" s="48"/>
      <c r="E136" s="49"/>
      <c r="F136" s="49"/>
      <c r="G136" s="50"/>
      <c r="H136" s="149">
        <v>1379524</v>
      </c>
      <c r="I136" s="48">
        <f>H136*30.126/1000</f>
        <v>41559.540024</v>
      </c>
      <c r="J136" s="44">
        <f>H136-D136</f>
        <v>1379524</v>
      </c>
      <c r="K136" s="6"/>
    </row>
    <row r="137" spans="1:11" s="156" customFormat="1" ht="15" customHeight="1">
      <c r="A137" s="90"/>
      <c r="B137" s="60"/>
      <c r="C137" s="157" t="s">
        <v>230</v>
      </c>
      <c r="D137" s="48">
        <f t="shared" si="12"/>
        <v>1135763.1281949144</v>
      </c>
      <c r="E137" s="158">
        <v>34216</v>
      </c>
      <c r="F137" s="158"/>
      <c r="G137" s="50">
        <f t="shared" si="9"/>
        <v>0</v>
      </c>
      <c r="H137" s="83">
        <v>1135763</v>
      </c>
      <c r="I137" s="48">
        <f t="shared" si="11"/>
        <v>34215.996138</v>
      </c>
      <c r="J137" s="112">
        <f t="shared" si="8"/>
        <v>-0.1281949144322425</v>
      </c>
      <c r="K137" s="155"/>
    </row>
    <row r="138" spans="1:11" s="156" customFormat="1" ht="15" customHeight="1">
      <c r="A138" s="90"/>
      <c r="B138" s="60"/>
      <c r="C138" s="157" t="s">
        <v>230</v>
      </c>
      <c r="D138" s="48">
        <f t="shared" si="12"/>
        <v>20381.06618867423</v>
      </c>
      <c r="E138" s="158">
        <v>614</v>
      </c>
      <c r="F138" s="158"/>
      <c r="G138" s="50">
        <f t="shared" si="9"/>
        <v>0</v>
      </c>
      <c r="H138" s="83">
        <v>20381</v>
      </c>
      <c r="I138" s="48">
        <f t="shared" si="11"/>
        <v>613.998006</v>
      </c>
      <c r="J138" s="112">
        <f t="shared" si="8"/>
        <v>-0.06618867423094343</v>
      </c>
      <c r="K138" s="159"/>
    </row>
    <row r="139" spans="1:11" s="156" customFormat="1" ht="15" customHeight="1" thickBot="1">
      <c r="A139" s="90"/>
      <c r="B139" s="60"/>
      <c r="C139" s="157" t="s">
        <v>202</v>
      </c>
      <c r="D139" s="48">
        <f t="shared" si="12"/>
        <v>224291.30983203877</v>
      </c>
      <c r="E139" s="158">
        <v>6757</v>
      </c>
      <c r="F139" s="158"/>
      <c r="G139" s="50">
        <f t="shared" si="9"/>
        <v>0</v>
      </c>
      <c r="H139" s="83">
        <v>224291</v>
      </c>
      <c r="I139" s="48">
        <f t="shared" si="11"/>
        <v>6756.990666000001</v>
      </c>
      <c r="J139" s="112">
        <f t="shared" si="8"/>
        <v>-0.3098320387653075</v>
      </c>
      <c r="K139" s="159"/>
    </row>
    <row r="140" spans="1:11" ht="15" customHeight="1">
      <c r="A140" s="187" t="s">
        <v>0</v>
      </c>
      <c r="B140" s="189" t="s">
        <v>1</v>
      </c>
      <c r="C140" s="7"/>
      <c r="D140" s="15" t="s">
        <v>253</v>
      </c>
      <c r="E140" s="15" t="s">
        <v>253</v>
      </c>
      <c r="F140" s="15" t="s">
        <v>330</v>
      </c>
      <c r="G140" s="15"/>
      <c r="H140" s="25" t="s">
        <v>258</v>
      </c>
      <c r="I140" s="25" t="s">
        <v>258</v>
      </c>
      <c r="J140" s="15" t="s">
        <v>299</v>
      </c>
      <c r="K140" s="6"/>
    </row>
    <row r="141" spans="1:11" ht="15" customHeight="1">
      <c r="A141" s="188"/>
      <c r="B141" s="190"/>
      <c r="C141" s="8" t="s">
        <v>2</v>
      </c>
      <c r="D141" s="17" t="s">
        <v>254</v>
      </c>
      <c r="E141" s="17" t="s">
        <v>254</v>
      </c>
      <c r="F141" s="17" t="s">
        <v>331</v>
      </c>
      <c r="G141" s="17" t="s">
        <v>309</v>
      </c>
      <c r="H141" s="17" t="s">
        <v>259</v>
      </c>
      <c r="I141" s="17" t="s">
        <v>259</v>
      </c>
      <c r="J141" s="108"/>
      <c r="K141" s="6"/>
    </row>
    <row r="142" spans="1:11" ht="15" customHeight="1">
      <c r="A142" s="188"/>
      <c r="B142" s="190"/>
      <c r="C142" s="8"/>
      <c r="D142" s="33">
        <v>2009</v>
      </c>
      <c r="E142" s="33">
        <v>2009</v>
      </c>
      <c r="F142" s="36" t="s">
        <v>332</v>
      </c>
      <c r="G142" s="36" t="s">
        <v>310</v>
      </c>
      <c r="H142" s="26"/>
      <c r="I142" s="26"/>
      <c r="J142" s="108" t="s">
        <v>227</v>
      </c>
      <c r="K142" s="6"/>
    </row>
    <row r="143" spans="1:11" ht="15" customHeight="1" thickBot="1">
      <c r="A143" s="10"/>
      <c r="B143" s="11"/>
      <c r="C143" s="9"/>
      <c r="D143" s="34" t="s">
        <v>227</v>
      </c>
      <c r="E143" s="10" t="s">
        <v>226</v>
      </c>
      <c r="F143" s="19" t="s">
        <v>227</v>
      </c>
      <c r="G143" s="19"/>
      <c r="H143" s="27" t="s">
        <v>260</v>
      </c>
      <c r="I143" s="19" t="s">
        <v>226</v>
      </c>
      <c r="J143" s="109"/>
      <c r="K143" s="6"/>
    </row>
    <row r="144" spans="1:11" ht="15" customHeight="1">
      <c r="A144" s="105"/>
      <c r="B144" s="53" t="s">
        <v>83</v>
      </c>
      <c r="C144" s="54" t="s">
        <v>192</v>
      </c>
      <c r="D144" s="55">
        <f>SUM(D146:D155)</f>
        <v>10103531.8329682</v>
      </c>
      <c r="E144" s="55">
        <f>SUM(E146:E155)</f>
        <v>304379</v>
      </c>
      <c r="F144" s="55">
        <f>SUM(F146:F155)</f>
        <v>4870338</v>
      </c>
      <c r="G144" s="56">
        <f aca="true" t="shared" si="13" ref="G144:G155">F144/D144*100</f>
        <v>48.204311922964465</v>
      </c>
      <c r="H144" s="55">
        <f>SUM(H146:H155)</f>
        <v>9845884</v>
      </c>
      <c r="I144" s="55">
        <f>SUM(I146:I155)</f>
        <v>296617.10138400004</v>
      </c>
      <c r="J144" s="55">
        <f>SUM(J146:J155)</f>
        <v>-257647.83296819933</v>
      </c>
      <c r="K144" s="6"/>
    </row>
    <row r="145" spans="1:11" ht="15" customHeight="1">
      <c r="A145" s="41"/>
      <c r="B145" s="42"/>
      <c r="C145" s="92" t="s">
        <v>4</v>
      </c>
      <c r="D145" s="48">
        <f>E145/30.126*1000</f>
        <v>0</v>
      </c>
      <c r="E145" s="49"/>
      <c r="F145" s="49"/>
      <c r="G145" s="50"/>
      <c r="H145" s="59"/>
      <c r="I145" s="48">
        <f t="shared" si="11"/>
        <v>0</v>
      </c>
      <c r="J145" s="44">
        <f aca="true" t="shared" si="14" ref="J145:J155">H145-D145</f>
        <v>0</v>
      </c>
      <c r="K145" s="6"/>
    </row>
    <row r="146" spans="1:11" ht="15" customHeight="1">
      <c r="A146" s="185"/>
      <c r="B146" s="186"/>
      <c r="C146" s="89" t="s">
        <v>84</v>
      </c>
      <c r="D146" s="48">
        <f aca="true" t="shared" si="15" ref="D146:D155">E146/30.126*1000</f>
        <v>0</v>
      </c>
      <c r="E146" s="48"/>
      <c r="F146" s="48"/>
      <c r="G146" s="50"/>
      <c r="H146" s="51"/>
      <c r="I146" s="48">
        <f t="shared" si="11"/>
        <v>0</v>
      </c>
      <c r="J146" s="44">
        <f t="shared" si="14"/>
        <v>0</v>
      </c>
      <c r="K146" s="6"/>
    </row>
    <row r="147" spans="1:11" ht="15" customHeight="1">
      <c r="A147" s="185"/>
      <c r="B147" s="186"/>
      <c r="C147" s="89" t="s">
        <v>85</v>
      </c>
      <c r="D147" s="48">
        <f t="shared" si="15"/>
        <v>0</v>
      </c>
      <c r="E147" s="48"/>
      <c r="F147" s="48"/>
      <c r="G147" s="50"/>
      <c r="H147" s="59"/>
      <c r="I147" s="48">
        <f t="shared" si="11"/>
        <v>0</v>
      </c>
      <c r="J147" s="44">
        <f t="shared" si="14"/>
        <v>0</v>
      </c>
      <c r="K147" s="6"/>
    </row>
    <row r="148" spans="1:11" ht="15" customHeight="1">
      <c r="A148" s="185"/>
      <c r="B148" s="186"/>
      <c r="C148" s="89" t="s">
        <v>196</v>
      </c>
      <c r="D148" s="48">
        <f t="shared" si="15"/>
        <v>99581.75662218682</v>
      </c>
      <c r="E148" s="48">
        <v>3000</v>
      </c>
      <c r="F148" s="48"/>
      <c r="G148" s="50">
        <f t="shared" si="13"/>
        <v>0</v>
      </c>
      <c r="H148" s="59">
        <v>267111</v>
      </c>
      <c r="I148" s="48">
        <f t="shared" si="11"/>
        <v>8046.985986000001</v>
      </c>
      <c r="J148" s="44">
        <f t="shared" si="14"/>
        <v>167529.2433778132</v>
      </c>
      <c r="K148" s="6"/>
    </row>
    <row r="149" spans="1:11" ht="15" customHeight="1">
      <c r="A149" s="185"/>
      <c r="B149" s="186"/>
      <c r="C149" s="87" t="s">
        <v>174</v>
      </c>
      <c r="D149" s="48">
        <f t="shared" si="15"/>
        <v>819026.7542986125</v>
      </c>
      <c r="E149" s="48">
        <v>24674</v>
      </c>
      <c r="F149" s="48"/>
      <c r="G149" s="50">
        <f t="shared" si="13"/>
        <v>0</v>
      </c>
      <c r="H149" s="59">
        <v>819027</v>
      </c>
      <c r="I149" s="48">
        <f t="shared" si="11"/>
        <v>24674.007402000003</v>
      </c>
      <c r="J149" s="44">
        <f t="shared" si="14"/>
        <v>0.2457013875246048</v>
      </c>
      <c r="K149" s="6"/>
    </row>
    <row r="150" spans="1:11" ht="15" customHeight="1">
      <c r="A150" s="106"/>
      <c r="B150" s="107"/>
      <c r="C150" s="87" t="s">
        <v>184</v>
      </c>
      <c r="D150" s="48">
        <f t="shared" si="15"/>
        <v>16596.959437031135</v>
      </c>
      <c r="E150" s="48">
        <v>500</v>
      </c>
      <c r="F150" s="48"/>
      <c r="G150" s="50">
        <f t="shared" si="13"/>
        <v>0</v>
      </c>
      <c r="H150" s="59">
        <v>16597</v>
      </c>
      <c r="I150" s="48">
        <f t="shared" si="11"/>
        <v>500.001222</v>
      </c>
      <c r="J150" s="44">
        <f t="shared" si="14"/>
        <v>0.04056296886483324</v>
      </c>
      <c r="K150" s="6"/>
    </row>
    <row r="151" spans="1:11" ht="15" customHeight="1">
      <c r="A151" s="106"/>
      <c r="B151" s="107"/>
      <c r="C151" s="87" t="s">
        <v>247</v>
      </c>
      <c r="D151" s="48">
        <f t="shared" si="15"/>
        <v>4165272.5220739557</v>
      </c>
      <c r="E151" s="48">
        <v>125483</v>
      </c>
      <c r="F151" s="48">
        <v>4188575</v>
      </c>
      <c r="G151" s="50">
        <f t="shared" si="13"/>
        <v>100.55944665811305</v>
      </c>
      <c r="H151" s="59">
        <f>H158+H159+H163</f>
        <v>4187231</v>
      </c>
      <c r="I151" s="48">
        <f t="shared" si="11"/>
        <v>126144.521106</v>
      </c>
      <c r="J151" s="44">
        <f t="shared" si="14"/>
        <v>21958.47792604426</v>
      </c>
      <c r="K151" s="6"/>
    </row>
    <row r="152" spans="1:11" ht="15" customHeight="1">
      <c r="A152" s="59"/>
      <c r="B152" s="72"/>
      <c r="C152" s="72" t="s">
        <v>191</v>
      </c>
      <c r="D152" s="48">
        <f t="shared" si="15"/>
        <v>0</v>
      </c>
      <c r="E152" s="49">
        <v>0</v>
      </c>
      <c r="F152" s="49"/>
      <c r="G152" s="50"/>
      <c r="H152" s="59"/>
      <c r="I152" s="48">
        <f t="shared" si="11"/>
        <v>0</v>
      </c>
      <c r="J152" s="44">
        <f t="shared" si="14"/>
        <v>0</v>
      </c>
      <c r="K152" s="6"/>
    </row>
    <row r="153" spans="1:11" ht="15" customHeight="1">
      <c r="A153" s="59"/>
      <c r="B153" s="72"/>
      <c r="C153" s="72" t="s">
        <v>193</v>
      </c>
      <c r="D153" s="48">
        <f t="shared" si="15"/>
        <v>1274679.678682865</v>
      </c>
      <c r="E153" s="49">
        <v>38401</v>
      </c>
      <c r="F153" s="49">
        <v>681763</v>
      </c>
      <c r="G153" s="50">
        <f t="shared" si="13"/>
        <v>53.48504501966096</v>
      </c>
      <c r="H153" s="59">
        <v>1274680</v>
      </c>
      <c r="I153" s="48">
        <f t="shared" si="11"/>
        <v>38401.00968</v>
      </c>
      <c r="J153" s="44">
        <f t="shared" si="14"/>
        <v>0.32131713489070535</v>
      </c>
      <c r="K153" s="6"/>
    </row>
    <row r="154" spans="1:11" ht="15" customHeight="1">
      <c r="A154" s="59"/>
      <c r="B154" s="72"/>
      <c r="C154" s="87" t="s">
        <v>217</v>
      </c>
      <c r="D154" s="48">
        <f>E154/30.126*1000</f>
        <v>447122.0872336188</v>
      </c>
      <c r="E154" s="48">
        <v>13470</v>
      </c>
      <c r="F154" s="48"/>
      <c r="G154" s="50">
        <f>F154/D154*100</f>
        <v>0</v>
      </c>
      <c r="H154" s="59"/>
      <c r="I154" s="48">
        <f>H154*30.126/1000</f>
        <v>0</v>
      </c>
      <c r="J154" s="44">
        <f>H154-D154</f>
        <v>-447122.0872336188</v>
      </c>
      <c r="K154" s="6"/>
    </row>
    <row r="155" spans="1:12" s="40" customFormat="1" ht="15" customHeight="1" thickBot="1">
      <c r="A155" s="181"/>
      <c r="B155" s="182"/>
      <c r="C155" s="182" t="s">
        <v>238</v>
      </c>
      <c r="D155" s="183">
        <f t="shared" si="15"/>
        <v>3281252.0746199293</v>
      </c>
      <c r="E155" s="183">
        <v>98851</v>
      </c>
      <c r="F155" s="183">
        <v>0</v>
      </c>
      <c r="G155" s="184">
        <f t="shared" si="13"/>
        <v>0</v>
      </c>
      <c r="H155" s="181">
        <v>3281238</v>
      </c>
      <c r="I155" s="183">
        <f t="shared" si="11"/>
        <v>98850.57598800001</v>
      </c>
      <c r="J155" s="162">
        <f t="shared" si="14"/>
        <v>-14.074619929306209</v>
      </c>
      <c r="K155" s="155"/>
      <c r="L155" s="156"/>
    </row>
    <row r="156" spans="1:3" ht="15.75">
      <c r="A156" s="2"/>
      <c r="B156" s="2"/>
      <c r="C156" s="38" t="s">
        <v>282</v>
      </c>
    </row>
    <row r="157" spans="1:8" ht="15.75">
      <c r="A157" s="2"/>
      <c r="B157" s="2"/>
      <c r="C157" s="38" t="s">
        <v>289</v>
      </c>
      <c r="G157" s="28" t="s">
        <v>305</v>
      </c>
      <c r="H157" s="39">
        <v>16597</v>
      </c>
    </row>
    <row r="158" spans="1:8" ht="12.75">
      <c r="A158" s="2"/>
      <c r="B158" s="2"/>
      <c r="C158" s="2"/>
      <c r="G158" s="28" t="s">
        <v>303</v>
      </c>
      <c r="H158" s="39">
        <v>16888</v>
      </c>
    </row>
    <row r="159" spans="1:8" ht="12.75">
      <c r="A159" s="2"/>
      <c r="B159" s="2"/>
      <c r="C159" s="2"/>
      <c r="G159" s="28" t="s">
        <v>303</v>
      </c>
      <c r="H159" s="39">
        <v>19779</v>
      </c>
    </row>
    <row r="160" spans="1:8" ht="12.75">
      <c r="A160" s="2"/>
      <c r="B160" s="2"/>
      <c r="C160" s="2"/>
      <c r="G160" s="39" t="s">
        <v>305</v>
      </c>
      <c r="H160" s="24">
        <v>0</v>
      </c>
    </row>
    <row r="161" spans="1:8" ht="12.75">
      <c r="A161" s="2"/>
      <c r="B161" s="2"/>
      <c r="C161" s="2"/>
      <c r="G161" s="39" t="s">
        <v>305</v>
      </c>
      <c r="H161" s="24">
        <v>267111</v>
      </c>
    </row>
    <row r="162" spans="1:9" ht="12.75">
      <c r="A162" s="2"/>
      <c r="B162" s="2"/>
      <c r="C162" s="2"/>
      <c r="H162" s="24">
        <f>SUM(H157:H161)</f>
        <v>320375</v>
      </c>
      <c r="I162" s="113">
        <f>H162*30.126</f>
        <v>9651617.25</v>
      </c>
    </row>
    <row r="163" spans="1:9" ht="12.75">
      <c r="A163" s="2"/>
      <c r="B163" s="2"/>
      <c r="C163" s="2"/>
      <c r="G163" s="28" t="s">
        <v>304</v>
      </c>
      <c r="H163" s="24">
        <v>4150564</v>
      </c>
      <c r="I163" s="113">
        <f>H163*30.126</f>
        <v>125039891.06400001</v>
      </c>
    </row>
    <row r="164" spans="1:8" ht="12.75">
      <c r="A164" s="2"/>
      <c r="B164" s="2"/>
      <c r="C164" s="2"/>
      <c r="G164" s="28" t="s">
        <v>308</v>
      </c>
      <c r="H164" s="24">
        <v>819027</v>
      </c>
    </row>
    <row r="165" spans="1:8" ht="12.75">
      <c r="A165" s="2"/>
      <c r="B165" s="2"/>
      <c r="C165" s="2"/>
      <c r="G165" s="28" t="s">
        <v>308</v>
      </c>
      <c r="H165" s="59">
        <v>1274680</v>
      </c>
    </row>
    <row r="166" spans="1:8" ht="12.75">
      <c r="A166" s="2"/>
      <c r="B166" s="2"/>
      <c r="C166" s="2"/>
      <c r="G166" s="39" t="s">
        <v>308</v>
      </c>
      <c r="H166" s="83">
        <v>3281238</v>
      </c>
    </row>
    <row r="167" spans="1:9" ht="12.75">
      <c r="A167" s="2"/>
      <c r="B167" s="2"/>
      <c r="C167" s="2"/>
      <c r="H167" s="24">
        <f>SUM(H163:H166)</f>
        <v>9525509</v>
      </c>
      <c r="I167" s="113">
        <f>H167+H128</f>
        <v>13240319</v>
      </c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spans="1:3" ht="12.75">
      <c r="A266" s="2"/>
      <c r="B266" s="2"/>
      <c r="C266" s="2"/>
    </row>
    <row r="267" spans="1:3" ht="12.75">
      <c r="A267" s="2"/>
      <c r="B267" s="2"/>
      <c r="C267" s="2"/>
    </row>
    <row r="268" spans="1:3" ht="12.75">
      <c r="A268" s="2"/>
      <c r="B268" s="2"/>
      <c r="C268" s="2"/>
    </row>
    <row r="269" spans="1:3" ht="12.75">
      <c r="A269" s="2"/>
      <c r="B269" s="2"/>
      <c r="C269" s="2"/>
    </row>
    <row r="270" spans="1:3" ht="12.75">
      <c r="A270" s="2"/>
      <c r="B270" s="2"/>
      <c r="C270" s="2"/>
    </row>
    <row r="271" spans="1:3" ht="12.75">
      <c r="A271" s="2"/>
      <c r="B271" s="2"/>
      <c r="C271" s="2"/>
    </row>
    <row r="272" spans="1:3" ht="12.75">
      <c r="A272" s="2"/>
      <c r="B272" s="2"/>
      <c r="C272" s="2"/>
    </row>
    <row r="273" spans="1:3" ht="12.75">
      <c r="A273" s="2"/>
      <c r="B273" s="2"/>
      <c r="C273" s="2"/>
    </row>
    <row r="274" spans="1:3" ht="12.75">
      <c r="A274" s="2"/>
      <c r="B274" s="2"/>
      <c r="C274" s="2"/>
    </row>
    <row r="275" spans="1:3" ht="12.75">
      <c r="A275" s="2"/>
      <c r="B275" s="2"/>
      <c r="C275" s="2"/>
    </row>
    <row r="276" spans="1:3" ht="12.75">
      <c r="A276" s="2"/>
      <c r="B276" s="2"/>
      <c r="C276" s="2"/>
    </row>
    <row r="277" spans="1:3" ht="12.75">
      <c r="A277" s="2"/>
      <c r="B277" s="2"/>
      <c r="C277" s="2"/>
    </row>
    <row r="278" spans="1:3" ht="12.75">
      <c r="A278" s="2"/>
      <c r="B278" s="2"/>
      <c r="C278" s="2"/>
    </row>
    <row r="279" spans="1:3" ht="12.75">
      <c r="A279" s="2"/>
      <c r="B279" s="2"/>
      <c r="C279" s="2"/>
    </row>
    <row r="280" spans="1:3" ht="12.75">
      <c r="A280" s="2"/>
      <c r="B280" s="2"/>
      <c r="C280" s="2"/>
    </row>
    <row r="281" spans="1:3" ht="12.75">
      <c r="A281" s="2"/>
      <c r="B281" s="2"/>
      <c r="C281" s="2"/>
    </row>
    <row r="282" spans="1:3" ht="12.75">
      <c r="A282" s="2"/>
      <c r="B282" s="2"/>
      <c r="C282" s="2"/>
    </row>
    <row r="283" spans="1:3" ht="12.75">
      <c r="A283" s="2"/>
      <c r="B283" s="2"/>
      <c r="C283" s="2"/>
    </row>
    <row r="284" spans="1:3" ht="12.75">
      <c r="A284" s="2"/>
      <c r="B284" s="2"/>
      <c r="C284" s="2"/>
    </row>
    <row r="285" spans="1:3" ht="12.75">
      <c r="A285" s="2"/>
      <c r="B285" s="2"/>
      <c r="C285" s="2"/>
    </row>
    <row r="286" spans="1:3" ht="12.75">
      <c r="A286" s="2"/>
      <c r="B286" s="2"/>
      <c r="C286" s="2"/>
    </row>
    <row r="287" spans="1:3" ht="12.75">
      <c r="A287" s="2"/>
      <c r="B287" s="2"/>
      <c r="C287" s="2"/>
    </row>
    <row r="288" spans="1:3" ht="12.75">
      <c r="A288" s="2"/>
      <c r="B288" s="2"/>
      <c r="C288" s="2"/>
    </row>
    <row r="289" spans="1:3" ht="12.75">
      <c r="A289" s="2"/>
      <c r="B289" s="2"/>
      <c r="C289" s="2"/>
    </row>
    <row r="290" spans="1:3" ht="12.75">
      <c r="A290" s="2"/>
      <c r="B290" s="2"/>
      <c r="C290" s="2"/>
    </row>
    <row r="291" spans="1:3" ht="12.75">
      <c r="A291" s="2"/>
      <c r="B291" s="2"/>
      <c r="C291" s="2"/>
    </row>
    <row r="292" spans="1:3" ht="12.75">
      <c r="A292" s="2"/>
      <c r="B292" s="2"/>
      <c r="C292" s="2"/>
    </row>
    <row r="293" spans="1:3" ht="12.75">
      <c r="A293" s="2"/>
      <c r="B293" s="2"/>
      <c r="C293" s="2"/>
    </row>
    <row r="294" spans="1:3" ht="12.75">
      <c r="A294" s="2"/>
      <c r="B294" s="2"/>
      <c r="C294" s="2"/>
    </row>
    <row r="295" spans="1:3" ht="12.75">
      <c r="A295" s="2"/>
      <c r="B295" s="2"/>
      <c r="C295" s="2"/>
    </row>
    <row r="296" spans="1:3" ht="12.75">
      <c r="A296" s="2"/>
      <c r="B296" s="2"/>
      <c r="C296" s="2"/>
    </row>
    <row r="297" spans="1:3" ht="12.75">
      <c r="A297" s="2"/>
      <c r="B297" s="2"/>
      <c r="C297" s="2"/>
    </row>
    <row r="298" spans="1:3" ht="12.75">
      <c r="A298" s="2"/>
      <c r="B298" s="2"/>
      <c r="C298" s="2"/>
    </row>
    <row r="299" spans="1:3" ht="12.75">
      <c r="A299" s="2"/>
      <c r="B299" s="2"/>
      <c r="C299" s="2"/>
    </row>
    <row r="300" spans="1:3" ht="12.75">
      <c r="A300" s="2"/>
      <c r="B300" s="2"/>
      <c r="C300" s="2"/>
    </row>
    <row r="301" spans="1:3" ht="12.75">
      <c r="A301" s="2"/>
      <c r="B301" s="2"/>
      <c r="C301" s="2"/>
    </row>
    <row r="302" spans="1:3" ht="12.75">
      <c r="A302" s="2"/>
      <c r="B302" s="2"/>
      <c r="C302" s="2"/>
    </row>
    <row r="303" spans="1:3" ht="12.75">
      <c r="A303" s="2"/>
      <c r="B303" s="2"/>
      <c r="C303" s="2"/>
    </row>
    <row r="304" spans="1:3" ht="12.75">
      <c r="A304" s="2"/>
      <c r="B304" s="2"/>
      <c r="C304" s="2"/>
    </row>
    <row r="305" spans="1:3" ht="12.75">
      <c r="A305" s="2"/>
      <c r="B305" s="2"/>
      <c r="C305" s="2"/>
    </row>
    <row r="306" spans="1:3" ht="12.75">
      <c r="A306" s="2"/>
      <c r="B306" s="2"/>
      <c r="C306" s="2"/>
    </row>
    <row r="307" spans="1:3" ht="12.75">
      <c r="A307" s="2"/>
      <c r="B307" s="2"/>
      <c r="C307" s="2"/>
    </row>
    <row r="308" spans="1:3" ht="12.75">
      <c r="A308" s="2"/>
      <c r="B308" s="2"/>
      <c r="C308" s="2"/>
    </row>
    <row r="309" spans="1:3" ht="12.75">
      <c r="A309" s="2"/>
      <c r="B309" s="2"/>
      <c r="C309" s="2"/>
    </row>
    <row r="310" spans="1:3" ht="12.75">
      <c r="A310" s="2"/>
      <c r="B310" s="2"/>
      <c r="C310" s="2"/>
    </row>
    <row r="311" spans="1:3" ht="12.75">
      <c r="A311" s="2"/>
      <c r="B311" s="2"/>
      <c r="C311" s="2"/>
    </row>
    <row r="312" spans="1:3" ht="12.75">
      <c r="A312" s="2"/>
      <c r="B312" s="2"/>
      <c r="C312" s="2"/>
    </row>
    <row r="313" spans="1:3" ht="12.75">
      <c r="A313" s="2"/>
      <c r="B313" s="2"/>
      <c r="C313" s="2"/>
    </row>
    <row r="314" spans="1:3" ht="12.75">
      <c r="A314" s="2"/>
      <c r="B314" s="2"/>
      <c r="C314" s="2"/>
    </row>
    <row r="315" spans="1:3" ht="12.75">
      <c r="A315" s="2"/>
      <c r="B315" s="2"/>
      <c r="C315" s="2"/>
    </row>
    <row r="316" spans="1:3" ht="12.75">
      <c r="A316" s="2"/>
      <c r="B316" s="2"/>
      <c r="C316" s="2"/>
    </row>
    <row r="317" spans="1:3" ht="12.75">
      <c r="A317" s="2"/>
      <c r="B317" s="2"/>
      <c r="C317" s="2"/>
    </row>
    <row r="318" spans="1:3" ht="12.75">
      <c r="A318" s="2"/>
      <c r="B318" s="2"/>
      <c r="C318" s="2"/>
    </row>
    <row r="319" spans="1:3" ht="12.75">
      <c r="A319" s="2"/>
      <c r="B319" s="2"/>
      <c r="C319" s="2"/>
    </row>
    <row r="320" spans="1:3" ht="12.75">
      <c r="A320" s="2"/>
      <c r="B320" s="2"/>
      <c r="C320" s="2"/>
    </row>
    <row r="321" spans="1:3" ht="12.75">
      <c r="A321" s="2"/>
      <c r="B321" s="2"/>
      <c r="C321" s="2"/>
    </row>
    <row r="322" spans="1:3" ht="12.75">
      <c r="A322" s="2"/>
      <c r="B322" s="2"/>
      <c r="C322" s="2"/>
    </row>
    <row r="323" spans="1:3" ht="12.75">
      <c r="A323" s="2"/>
      <c r="B323" s="2"/>
      <c r="C323" s="2"/>
    </row>
    <row r="324" spans="1:3" ht="12.75">
      <c r="A324" s="2"/>
      <c r="B324" s="2"/>
      <c r="C324" s="2"/>
    </row>
    <row r="325" spans="1:3" ht="12.75">
      <c r="A325" s="2"/>
      <c r="B325" s="2"/>
      <c r="C325" s="2"/>
    </row>
    <row r="326" spans="1:3" ht="12.75">
      <c r="A326" s="2"/>
      <c r="B326" s="2"/>
      <c r="C326" s="2"/>
    </row>
    <row r="327" spans="1:3" ht="12.75">
      <c r="A327" s="2"/>
      <c r="B327" s="2"/>
      <c r="C327" s="2"/>
    </row>
    <row r="328" spans="1:3" ht="12.75">
      <c r="A328" s="2"/>
      <c r="B328" s="2"/>
      <c r="C328" s="2"/>
    </row>
    <row r="329" spans="1:3" ht="12.75">
      <c r="A329" s="2"/>
      <c r="B329" s="2"/>
      <c r="C329" s="2"/>
    </row>
    <row r="330" spans="1:3" ht="12.75">
      <c r="A330" s="2"/>
      <c r="B330" s="2"/>
      <c r="C330" s="2"/>
    </row>
    <row r="331" spans="1:3" ht="12.75">
      <c r="A331" s="2"/>
      <c r="B331" s="2"/>
      <c r="C331" s="2"/>
    </row>
    <row r="332" spans="1:3" ht="12.75">
      <c r="A332" s="2"/>
      <c r="B332" s="2"/>
      <c r="C332" s="2"/>
    </row>
    <row r="333" spans="1:3" ht="12.75">
      <c r="A333" s="2"/>
      <c r="B333" s="2"/>
      <c r="C333" s="2"/>
    </row>
    <row r="334" spans="1:3" ht="12.75">
      <c r="A334" s="2"/>
      <c r="B334" s="2"/>
      <c r="C334" s="2"/>
    </row>
    <row r="335" spans="1:3" ht="12.75">
      <c r="A335" s="2"/>
      <c r="B335" s="2"/>
      <c r="C335" s="2"/>
    </row>
    <row r="336" spans="1:3" ht="12.75">
      <c r="A336" s="2"/>
      <c r="B336" s="2"/>
      <c r="C336" s="2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  <row r="618" spans="1:3" ht="12.75">
      <c r="A618" s="2"/>
      <c r="B618" s="2"/>
      <c r="C618" s="2"/>
    </row>
    <row r="619" spans="1:3" ht="12.75">
      <c r="A619" s="2"/>
      <c r="B619" s="2"/>
      <c r="C619" s="2"/>
    </row>
    <row r="620" spans="1:3" ht="12.75">
      <c r="A620" s="2"/>
      <c r="B620" s="2"/>
      <c r="C620" s="2"/>
    </row>
    <row r="621" spans="1:3" ht="12.75">
      <c r="A621" s="2"/>
      <c r="B621" s="2"/>
      <c r="C621" s="2"/>
    </row>
    <row r="622" spans="1:3" ht="12.75">
      <c r="A622" s="2"/>
      <c r="B622" s="2"/>
      <c r="C622" s="2"/>
    </row>
    <row r="623" spans="1:3" ht="12.75">
      <c r="A623" s="2"/>
      <c r="B623" s="2"/>
      <c r="C623" s="2"/>
    </row>
    <row r="624" spans="1:3" ht="12.75">
      <c r="A624" s="2"/>
      <c r="B624" s="2"/>
      <c r="C624" s="2"/>
    </row>
    <row r="625" spans="1:3" ht="12.75">
      <c r="A625" s="2"/>
      <c r="B625" s="2"/>
      <c r="C625" s="2"/>
    </row>
    <row r="626" spans="1:3" ht="12.75">
      <c r="A626" s="2"/>
      <c r="B626" s="2"/>
      <c r="C626" s="2"/>
    </row>
    <row r="627" spans="1:3" ht="12.75">
      <c r="A627" s="2"/>
      <c r="B627" s="2"/>
      <c r="C627" s="2"/>
    </row>
    <row r="628" spans="1:3" ht="12.75">
      <c r="A628" s="2"/>
      <c r="B628" s="2"/>
      <c r="C628" s="2"/>
    </row>
    <row r="629" spans="1:3" ht="12.75">
      <c r="A629" s="2"/>
      <c r="B629" s="2"/>
      <c r="C629" s="2"/>
    </row>
    <row r="630" spans="1:3" ht="12.75">
      <c r="A630" s="2"/>
      <c r="B630" s="2"/>
      <c r="C630" s="2"/>
    </row>
    <row r="631" spans="1:3" ht="12.75">
      <c r="A631" s="2"/>
      <c r="B631" s="2"/>
      <c r="C631" s="2"/>
    </row>
    <row r="632" spans="1:3" ht="12.75">
      <c r="A632" s="2"/>
      <c r="B632" s="2"/>
      <c r="C632" s="2"/>
    </row>
    <row r="633" spans="1:3" ht="12.75">
      <c r="A633" s="2"/>
      <c r="B633" s="2"/>
      <c r="C633" s="2"/>
    </row>
    <row r="634" spans="1:3" ht="12.75">
      <c r="A634" s="2"/>
      <c r="B634" s="2"/>
      <c r="C634" s="2"/>
    </row>
    <row r="635" spans="1:3" ht="12.75">
      <c r="A635" s="2"/>
      <c r="B635" s="2"/>
      <c r="C635" s="2"/>
    </row>
    <row r="636" spans="1:3" ht="12.75">
      <c r="A636" s="2"/>
      <c r="B636" s="2"/>
      <c r="C636" s="2"/>
    </row>
    <row r="637" spans="1:3" ht="12.75">
      <c r="A637" s="2"/>
      <c r="B637" s="2"/>
      <c r="C637" s="2"/>
    </row>
    <row r="638" spans="1:3" ht="12.75">
      <c r="A638" s="2"/>
      <c r="B638" s="2"/>
      <c r="C638" s="2"/>
    </row>
    <row r="639" spans="1:3" ht="12.75">
      <c r="A639" s="2"/>
      <c r="B639" s="2"/>
      <c r="C639" s="2"/>
    </row>
    <row r="640" spans="1:3" ht="12.75">
      <c r="A640" s="2"/>
      <c r="B640" s="2"/>
      <c r="C640" s="2"/>
    </row>
    <row r="641" spans="1:3" ht="12.75">
      <c r="A641" s="2"/>
      <c r="B641" s="2"/>
      <c r="C641" s="2"/>
    </row>
    <row r="642" spans="1:3" ht="12.75">
      <c r="A642" s="2"/>
      <c r="B642" s="2"/>
      <c r="C642" s="2"/>
    </row>
    <row r="643" spans="1:3" ht="12.75">
      <c r="A643" s="2"/>
      <c r="B643" s="2"/>
      <c r="C643" s="2"/>
    </row>
    <row r="644" spans="1:3" ht="12.75">
      <c r="A644" s="2"/>
      <c r="B644" s="2"/>
      <c r="C644" s="2"/>
    </row>
    <row r="645" spans="1:3" ht="12.75">
      <c r="A645" s="2"/>
      <c r="B645" s="2"/>
      <c r="C645" s="2"/>
    </row>
    <row r="646" spans="1:3" ht="12.75">
      <c r="A646" s="2"/>
      <c r="B646" s="2"/>
      <c r="C646" s="2"/>
    </row>
    <row r="647" spans="1:3" ht="12.75">
      <c r="A647" s="2"/>
      <c r="B647" s="2"/>
      <c r="C647" s="2"/>
    </row>
    <row r="648" spans="1:3" ht="12.75">
      <c r="A648" s="2"/>
      <c r="B648" s="2"/>
      <c r="C648" s="2"/>
    </row>
    <row r="649" spans="1:3" ht="12.75">
      <c r="A649" s="2"/>
      <c r="B649" s="2"/>
      <c r="C649" s="2"/>
    </row>
    <row r="650" spans="1:3" ht="12.75">
      <c r="A650" s="2"/>
      <c r="B650" s="2"/>
      <c r="C650" s="2"/>
    </row>
    <row r="651" spans="1:3" ht="12.75">
      <c r="A651" s="2"/>
      <c r="B651" s="2"/>
      <c r="C651" s="2"/>
    </row>
    <row r="652" spans="1:3" ht="12.75">
      <c r="A652" s="2"/>
      <c r="B652" s="2"/>
      <c r="C652" s="2"/>
    </row>
    <row r="653" spans="1:3" ht="12.75">
      <c r="A653" s="2"/>
      <c r="B653" s="2"/>
      <c r="C653" s="2"/>
    </row>
    <row r="654" spans="1:3" ht="12.75">
      <c r="A654" s="2"/>
      <c r="B654" s="2"/>
      <c r="C654" s="2"/>
    </row>
    <row r="655" spans="1:3" ht="12.75">
      <c r="A655" s="2"/>
      <c r="B655" s="2"/>
      <c r="C655" s="2"/>
    </row>
    <row r="656" spans="1:3" ht="12.75">
      <c r="A656" s="2"/>
      <c r="B656" s="2"/>
      <c r="C656" s="2"/>
    </row>
    <row r="657" spans="1:3" ht="12.75">
      <c r="A657" s="2"/>
      <c r="B657" s="2"/>
      <c r="C657" s="2"/>
    </row>
    <row r="658" spans="1:3" ht="12.75">
      <c r="A658" s="2"/>
      <c r="B658" s="2"/>
      <c r="C658" s="2"/>
    </row>
    <row r="659" spans="1:3" ht="12.75">
      <c r="A659" s="2"/>
      <c r="B659" s="2"/>
      <c r="C659" s="2"/>
    </row>
    <row r="660" spans="1:3" ht="12.75">
      <c r="A660" s="2"/>
      <c r="B660" s="2"/>
      <c r="C660" s="2"/>
    </row>
    <row r="661" spans="1:3" ht="12.75">
      <c r="A661" s="2"/>
      <c r="B661" s="2"/>
      <c r="C661" s="2"/>
    </row>
    <row r="662" spans="1:3" ht="12.75">
      <c r="A662" s="2"/>
      <c r="B662" s="2"/>
      <c r="C662" s="2"/>
    </row>
    <row r="663" spans="1:3" ht="12.75">
      <c r="A663" s="2"/>
      <c r="B663" s="2"/>
      <c r="C663" s="2"/>
    </row>
    <row r="664" spans="1:3" ht="12.75">
      <c r="A664" s="2"/>
      <c r="B664" s="2"/>
      <c r="C664" s="2"/>
    </row>
    <row r="665" spans="1:3" ht="12.75">
      <c r="A665" s="2"/>
      <c r="B665" s="2"/>
      <c r="C665" s="2"/>
    </row>
    <row r="666" spans="1:3" ht="12.75">
      <c r="A666" s="2"/>
      <c r="B666" s="2"/>
      <c r="C666" s="2"/>
    </row>
    <row r="667" spans="1:3" ht="12.75">
      <c r="A667" s="2"/>
      <c r="B667" s="2"/>
      <c r="C667" s="2"/>
    </row>
    <row r="668" spans="1:3" ht="12.75">
      <c r="A668" s="2"/>
      <c r="B668" s="2"/>
      <c r="C668" s="2"/>
    </row>
    <row r="669" spans="1:3" ht="12.75">
      <c r="A669" s="2"/>
      <c r="B669" s="2"/>
      <c r="C669" s="2"/>
    </row>
    <row r="670" spans="1:3" ht="12.75">
      <c r="A670" s="2"/>
      <c r="B670" s="2"/>
      <c r="C670" s="2"/>
    </row>
    <row r="671" spans="1:3" ht="12.75">
      <c r="A671" s="2"/>
      <c r="B671" s="2"/>
      <c r="C671" s="2"/>
    </row>
    <row r="672" spans="1:3" ht="12.75">
      <c r="A672" s="2"/>
      <c r="B672" s="2"/>
      <c r="C672" s="2"/>
    </row>
    <row r="673" spans="1:3" ht="12.75">
      <c r="A673" s="2"/>
      <c r="B673" s="2"/>
      <c r="C673" s="2"/>
    </row>
    <row r="674" spans="1:3" ht="12.75">
      <c r="A674" s="2"/>
      <c r="B674" s="2"/>
      <c r="C674" s="2"/>
    </row>
    <row r="675" spans="1:3" ht="12.75">
      <c r="A675" s="2"/>
      <c r="B675" s="2"/>
      <c r="C675" s="2"/>
    </row>
    <row r="676" spans="1:3" ht="12.75">
      <c r="A676" s="2"/>
      <c r="B676" s="2"/>
      <c r="C676" s="2"/>
    </row>
    <row r="677" spans="1:3" ht="12.75">
      <c r="A677" s="2"/>
      <c r="B677" s="2"/>
      <c r="C677" s="2"/>
    </row>
    <row r="678" spans="1:3" ht="12.75">
      <c r="A678" s="2"/>
      <c r="B678" s="2"/>
      <c r="C678" s="2"/>
    </row>
    <row r="679" spans="1:3" ht="12.75">
      <c r="A679" s="2"/>
      <c r="B679" s="2"/>
      <c r="C679" s="2"/>
    </row>
    <row r="680" spans="1:3" ht="12.75">
      <c r="A680" s="2"/>
      <c r="B680" s="2"/>
      <c r="C680" s="2"/>
    </row>
    <row r="681" spans="1:3" ht="12.75">
      <c r="A681" s="2"/>
      <c r="B681" s="2"/>
      <c r="C681" s="2"/>
    </row>
    <row r="682" spans="1:3" ht="12.75">
      <c r="A682" s="2"/>
      <c r="B682" s="2"/>
      <c r="C682" s="2"/>
    </row>
    <row r="683" spans="1:3" ht="12.75">
      <c r="A683" s="2"/>
      <c r="B683" s="2"/>
      <c r="C683" s="2"/>
    </row>
    <row r="684" spans="1:3" ht="12.75">
      <c r="A684" s="2"/>
      <c r="B684" s="2"/>
      <c r="C684" s="2"/>
    </row>
    <row r="685" spans="1:3" ht="12.75">
      <c r="A685" s="2"/>
      <c r="B685" s="2"/>
      <c r="C685" s="2"/>
    </row>
    <row r="686" spans="1:3" ht="12.75">
      <c r="A686" s="2"/>
      <c r="B686" s="2"/>
      <c r="C686" s="2"/>
    </row>
    <row r="687" spans="1:3" ht="12.75">
      <c r="A687" s="2"/>
      <c r="B687" s="2"/>
      <c r="C687" s="2"/>
    </row>
    <row r="688" spans="1:3" ht="12.75">
      <c r="A688" s="2"/>
      <c r="B688" s="2"/>
      <c r="C688" s="2"/>
    </row>
    <row r="689" spans="1:3" ht="12.75">
      <c r="A689" s="2"/>
      <c r="B689" s="2"/>
      <c r="C689" s="2"/>
    </row>
    <row r="690" spans="1:3" ht="12.75">
      <c r="A690" s="2"/>
      <c r="B690" s="2"/>
      <c r="C690" s="2"/>
    </row>
    <row r="691" spans="1:3" ht="12.75">
      <c r="A691" s="2"/>
      <c r="B691" s="2"/>
      <c r="C691" s="2"/>
    </row>
    <row r="692" spans="1:3" ht="12.75">
      <c r="A692" s="2"/>
      <c r="B692" s="2"/>
      <c r="C692" s="2"/>
    </row>
    <row r="693" spans="1:3" ht="12.75">
      <c r="A693" s="2"/>
      <c r="B693" s="2"/>
      <c r="C693" s="2"/>
    </row>
    <row r="694" spans="1:3" ht="12.75">
      <c r="A694" s="2"/>
      <c r="B694" s="2"/>
      <c r="C694" s="2"/>
    </row>
    <row r="695" spans="1:3" ht="12.75">
      <c r="A695" s="2"/>
      <c r="B695" s="2"/>
      <c r="C695" s="2"/>
    </row>
    <row r="696" spans="1:3" ht="12.75">
      <c r="A696" s="2"/>
      <c r="B696" s="2"/>
      <c r="C696" s="2"/>
    </row>
    <row r="697" spans="1:3" ht="12.75">
      <c r="A697" s="2"/>
      <c r="B697" s="2"/>
      <c r="C697" s="2"/>
    </row>
    <row r="698" spans="1:3" ht="12.75">
      <c r="A698" s="2"/>
      <c r="B698" s="2"/>
      <c r="C698" s="2"/>
    </row>
    <row r="699" spans="1:3" ht="12.75">
      <c r="A699" s="2"/>
      <c r="B699" s="2"/>
      <c r="C699" s="2"/>
    </row>
    <row r="700" spans="1:3" ht="12.75">
      <c r="A700" s="2"/>
      <c r="B700" s="2"/>
      <c r="C700" s="2"/>
    </row>
    <row r="701" spans="1:3" ht="12.75">
      <c r="A701" s="2"/>
      <c r="B701" s="2"/>
      <c r="C701" s="2"/>
    </row>
    <row r="702" spans="1:3" ht="12.75">
      <c r="A702" s="2"/>
      <c r="B702" s="2"/>
      <c r="C702" s="2"/>
    </row>
    <row r="703" spans="1:3" ht="12.75">
      <c r="A703" s="2"/>
      <c r="B703" s="2"/>
      <c r="C703" s="2"/>
    </row>
    <row r="704" spans="1:3" ht="12.75">
      <c r="A704" s="2"/>
      <c r="B704" s="2"/>
      <c r="C704" s="2"/>
    </row>
    <row r="705" spans="1:3" ht="12.75">
      <c r="A705" s="2"/>
      <c r="B705" s="2"/>
      <c r="C705" s="2"/>
    </row>
    <row r="706" spans="1:3" ht="12.75">
      <c r="A706" s="2"/>
      <c r="B706" s="2"/>
      <c r="C706" s="2"/>
    </row>
    <row r="707" spans="1:3" ht="12.75">
      <c r="A707" s="2"/>
      <c r="B707" s="2"/>
      <c r="C707" s="2"/>
    </row>
    <row r="708" spans="1:3" ht="12.75">
      <c r="A708" s="2"/>
      <c r="B708" s="2"/>
      <c r="C708" s="2"/>
    </row>
    <row r="709" spans="1:3" ht="12.75">
      <c r="A709" s="2"/>
      <c r="B709" s="2"/>
      <c r="C709" s="2"/>
    </row>
    <row r="710" spans="1:3" ht="12.75">
      <c r="A710" s="2"/>
      <c r="B710" s="2"/>
      <c r="C710" s="2"/>
    </row>
    <row r="711" spans="1:3" ht="12.75">
      <c r="A711" s="2"/>
      <c r="B711" s="2"/>
      <c r="C711" s="2"/>
    </row>
    <row r="712" spans="1:3" ht="12.75">
      <c r="A712" s="2"/>
      <c r="B712" s="2"/>
      <c r="C712" s="2"/>
    </row>
    <row r="713" spans="1:3" ht="12.75">
      <c r="A713" s="2"/>
      <c r="B713" s="2"/>
      <c r="C713" s="2"/>
    </row>
    <row r="714" spans="1:3" ht="12.75">
      <c r="A714" s="2"/>
      <c r="B714" s="2"/>
      <c r="C714" s="2"/>
    </row>
    <row r="715" spans="1:3" ht="12.75">
      <c r="A715" s="2"/>
      <c r="B715" s="2"/>
      <c r="C715" s="2"/>
    </row>
    <row r="716" spans="1:3" ht="12.75">
      <c r="A716" s="2"/>
      <c r="B716" s="2"/>
      <c r="C716" s="2"/>
    </row>
    <row r="717" spans="1:3" ht="12.75">
      <c r="A717" s="2"/>
      <c r="B717" s="2"/>
      <c r="C717" s="2"/>
    </row>
    <row r="718" spans="1:3" ht="12.75">
      <c r="A718" s="2"/>
      <c r="B718" s="2"/>
      <c r="C718" s="2"/>
    </row>
    <row r="719" spans="1:3" ht="12.75">
      <c r="A719" s="2"/>
      <c r="B719" s="2"/>
      <c r="C719" s="2"/>
    </row>
    <row r="720" spans="1:3" ht="12.75">
      <c r="A720" s="2"/>
      <c r="B720" s="2"/>
      <c r="C720" s="2"/>
    </row>
    <row r="721" spans="1:3" ht="12.75">
      <c r="A721" s="2"/>
      <c r="B721" s="2"/>
      <c r="C721" s="2"/>
    </row>
    <row r="722" spans="1:3" ht="12.75">
      <c r="A722" s="2"/>
      <c r="B722" s="2"/>
      <c r="C722" s="2"/>
    </row>
    <row r="723" spans="1:3" ht="12.75">
      <c r="A723" s="2"/>
      <c r="B723" s="2"/>
      <c r="C723" s="2"/>
    </row>
    <row r="724" spans="1:3" ht="12.75">
      <c r="A724" s="2"/>
      <c r="B724" s="2"/>
      <c r="C724" s="2"/>
    </row>
    <row r="725" spans="1:3" ht="12.75">
      <c r="A725" s="2"/>
      <c r="B725" s="2"/>
      <c r="C725" s="2"/>
    </row>
    <row r="726" spans="1:3" ht="12.75">
      <c r="A726" s="2"/>
      <c r="B726" s="2"/>
      <c r="C726" s="2"/>
    </row>
    <row r="727" spans="1:3" ht="12.75">
      <c r="A727" s="2"/>
      <c r="B727" s="2"/>
      <c r="C727" s="2"/>
    </row>
    <row r="728" spans="1:3" ht="12.75">
      <c r="A728" s="2"/>
      <c r="B728" s="2"/>
      <c r="C728" s="2"/>
    </row>
    <row r="729" spans="1:3" ht="12.75">
      <c r="A729" s="2"/>
      <c r="B729" s="2"/>
      <c r="C729" s="2"/>
    </row>
    <row r="730" spans="1:3" ht="12.75">
      <c r="A730" s="2"/>
      <c r="B730" s="2"/>
      <c r="C730" s="2"/>
    </row>
    <row r="731" spans="1:3" ht="12.75">
      <c r="A731" s="2"/>
      <c r="B731" s="2"/>
      <c r="C731" s="2"/>
    </row>
    <row r="732" spans="1:3" ht="12.75">
      <c r="A732" s="2"/>
      <c r="B732" s="2"/>
      <c r="C732" s="2"/>
    </row>
    <row r="733" spans="1:3" ht="12.75">
      <c r="A733" s="2"/>
      <c r="B733" s="2"/>
      <c r="C733" s="2"/>
    </row>
    <row r="734" spans="1:3" ht="12.75">
      <c r="A734" s="2"/>
      <c r="B734" s="2"/>
      <c r="C734" s="2"/>
    </row>
    <row r="735" spans="1:3" ht="12.75">
      <c r="A735" s="2"/>
      <c r="B735" s="2"/>
      <c r="C735" s="2"/>
    </row>
    <row r="736" spans="1:3" ht="12.75">
      <c r="A736" s="2"/>
      <c r="B736" s="2"/>
      <c r="C736" s="2"/>
    </row>
    <row r="737" spans="1:3" ht="12.75">
      <c r="A737" s="2"/>
      <c r="B737" s="2"/>
      <c r="C737" s="2"/>
    </row>
    <row r="738" spans="1:3" ht="12.75">
      <c r="A738" s="2"/>
      <c r="B738" s="2"/>
      <c r="C738" s="2"/>
    </row>
    <row r="739" spans="1:3" ht="12.75">
      <c r="A739" s="2"/>
      <c r="B739" s="2"/>
      <c r="C739" s="2"/>
    </row>
    <row r="740" spans="1:3" ht="12.75">
      <c r="A740" s="2"/>
      <c r="B740" s="2"/>
      <c r="C740" s="2"/>
    </row>
    <row r="741" spans="1:3" ht="12.75">
      <c r="A741" s="2"/>
      <c r="B741" s="2"/>
      <c r="C741" s="2"/>
    </row>
    <row r="742" spans="1:3" ht="12.75">
      <c r="A742" s="2"/>
      <c r="B742" s="2"/>
      <c r="C742" s="2"/>
    </row>
    <row r="743" spans="1:3" ht="12.75">
      <c r="A743" s="2"/>
      <c r="B743" s="2"/>
      <c r="C743" s="2"/>
    </row>
    <row r="744" spans="1:3" ht="12.75">
      <c r="A744" s="2"/>
      <c r="B744" s="2"/>
      <c r="C744" s="2"/>
    </row>
    <row r="745" spans="1:3" ht="12.75">
      <c r="A745" s="2"/>
      <c r="B745" s="2"/>
      <c r="C745" s="2"/>
    </row>
    <row r="746" spans="1:3" ht="12.75">
      <c r="A746" s="2"/>
      <c r="B746" s="2"/>
      <c r="C746" s="2"/>
    </row>
    <row r="747" spans="1:3" ht="12.75">
      <c r="A747" s="2"/>
      <c r="B747" s="2"/>
      <c r="C747" s="2"/>
    </row>
    <row r="748" spans="1:3" ht="12.75">
      <c r="A748" s="2"/>
      <c r="B748" s="2"/>
      <c r="C748" s="2"/>
    </row>
    <row r="749" spans="1:3" ht="12.75">
      <c r="A749" s="2"/>
      <c r="B749" s="2"/>
      <c r="C749" s="2"/>
    </row>
    <row r="750" spans="1:3" ht="12.75">
      <c r="A750" s="2"/>
      <c r="B750" s="2"/>
      <c r="C750" s="2"/>
    </row>
    <row r="751" spans="1:3" ht="12.75">
      <c r="A751" s="2"/>
      <c r="B751" s="2"/>
      <c r="C751" s="2"/>
    </row>
    <row r="752" spans="1:3" ht="12.75">
      <c r="A752" s="2"/>
      <c r="B752" s="2"/>
      <c r="C752" s="2"/>
    </row>
    <row r="753" spans="1:3" ht="12.75">
      <c r="A753" s="2"/>
      <c r="B753" s="2"/>
      <c r="C753" s="2"/>
    </row>
    <row r="754" spans="1:3" ht="12.75">
      <c r="A754" s="2"/>
      <c r="B754" s="2"/>
      <c r="C754" s="2"/>
    </row>
    <row r="755" spans="1:3" ht="12.75">
      <c r="A755" s="2"/>
      <c r="B755" s="2"/>
      <c r="C755" s="2"/>
    </row>
    <row r="756" spans="1:3" ht="12.75">
      <c r="A756" s="2"/>
      <c r="B756" s="2"/>
      <c r="C756" s="2"/>
    </row>
    <row r="757" spans="1:3" ht="12.75">
      <c r="A757" s="2"/>
      <c r="B757" s="2"/>
      <c r="C757" s="2"/>
    </row>
    <row r="758" spans="1:3" ht="12.75">
      <c r="A758" s="2"/>
      <c r="B758" s="2"/>
      <c r="C758" s="2"/>
    </row>
    <row r="759" spans="1:3" ht="12.75">
      <c r="A759" s="2"/>
      <c r="B759" s="2"/>
      <c r="C759" s="2"/>
    </row>
    <row r="760" spans="1:3" ht="12.75">
      <c r="A760" s="2"/>
      <c r="B760" s="2"/>
      <c r="C760" s="2"/>
    </row>
    <row r="761" spans="1:3" ht="12.75">
      <c r="A761" s="2"/>
      <c r="B761" s="2"/>
      <c r="C761" s="2"/>
    </row>
    <row r="762" spans="1:3" ht="12.75">
      <c r="A762" s="2"/>
      <c r="B762" s="2"/>
      <c r="C762" s="2"/>
    </row>
    <row r="763" spans="1:3" ht="12.75">
      <c r="A763" s="2"/>
      <c r="B763" s="2"/>
      <c r="C763" s="2"/>
    </row>
    <row r="764" spans="1:3" ht="12.75">
      <c r="A764" s="2"/>
      <c r="B764" s="2"/>
      <c r="C764" s="2"/>
    </row>
    <row r="765" spans="1:3" ht="12.75">
      <c r="A765" s="2"/>
      <c r="B765" s="2"/>
      <c r="C765" s="2"/>
    </row>
    <row r="766" spans="1:3" ht="12.75">
      <c r="A766" s="2"/>
      <c r="B766" s="2"/>
      <c r="C766" s="2"/>
    </row>
    <row r="767" spans="1:3" ht="12.75">
      <c r="A767" s="2"/>
      <c r="B767" s="2"/>
      <c r="C767" s="2"/>
    </row>
    <row r="768" spans="1:3" ht="12.75">
      <c r="A768" s="2"/>
      <c r="B768" s="2"/>
      <c r="C768" s="2"/>
    </row>
    <row r="769" spans="1:3" ht="12.75">
      <c r="A769" s="2"/>
      <c r="B769" s="2"/>
      <c r="C769" s="2"/>
    </row>
    <row r="770" spans="1:3" ht="12.75">
      <c r="A770" s="2"/>
      <c r="B770" s="2"/>
      <c r="C770" s="2"/>
    </row>
    <row r="771" spans="1:3" ht="12.75">
      <c r="A771" s="2"/>
      <c r="B771" s="2"/>
      <c r="C771" s="2"/>
    </row>
    <row r="772" spans="1:3" ht="12.75">
      <c r="A772" s="2"/>
      <c r="B772" s="2"/>
      <c r="C772" s="2"/>
    </row>
    <row r="773" spans="1:3" ht="12.75">
      <c r="A773" s="2"/>
      <c r="B773" s="2"/>
      <c r="C773" s="2"/>
    </row>
    <row r="774" spans="1:3" ht="12.75">
      <c r="A774" s="2"/>
      <c r="B774" s="2"/>
      <c r="C774" s="2"/>
    </row>
    <row r="775" spans="1:3" ht="12.75">
      <c r="A775" s="2"/>
      <c r="B775" s="2"/>
      <c r="C775" s="2"/>
    </row>
    <row r="776" spans="1:3" ht="12.75">
      <c r="A776" s="2"/>
      <c r="B776" s="2"/>
      <c r="C776" s="2"/>
    </row>
    <row r="777" spans="1:3" ht="12.75">
      <c r="A777" s="2"/>
      <c r="B777" s="2"/>
      <c r="C777" s="2"/>
    </row>
    <row r="778" spans="1:3" ht="12.75">
      <c r="A778" s="2"/>
      <c r="B778" s="2"/>
      <c r="C778" s="2"/>
    </row>
    <row r="779" spans="1:3" ht="12.75">
      <c r="A779" s="2"/>
      <c r="B779" s="2"/>
      <c r="C779" s="2"/>
    </row>
    <row r="780" spans="1:3" ht="12.75">
      <c r="A780" s="2"/>
      <c r="B780" s="2"/>
      <c r="C780" s="2"/>
    </row>
    <row r="781" spans="1:3" ht="12.75">
      <c r="A781" s="2"/>
      <c r="B781" s="2"/>
      <c r="C781" s="2"/>
    </row>
    <row r="782" spans="1:3" ht="12.75">
      <c r="A782" s="2"/>
      <c r="B782" s="2"/>
      <c r="C782" s="2"/>
    </row>
    <row r="783" spans="1:3" ht="12.75">
      <c r="A783" s="2"/>
      <c r="B783" s="2"/>
      <c r="C783" s="2"/>
    </row>
    <row r="784" spans="1:3" ht="12.75">
      <c r="A784" s="2"/>
      <c r="B784" s="2"/>
      <c r="C784" s="2"/>
    </row>
    <row r="785" spans="1:3" ht="12.75">
      <c r="A785" s="2"/>
      <c r="B785" s="2"/>
      <c r="C785" s="2"/>
    </row>
    <row r="786" spans="1:3" ht="12.75">
      <c r="A786" s="2"/>
      <c r="B786" s="2"/>
      <c r="C786" s="2"/>
    </row>
    <row r="787" spans="1:3" ht="12.75">
      <c r="A787" s="2"/>
      <c r="B787" s="2"/>
      <c r="C787" s="2"/>
    </row>
    <row r="788" spans="1:3" ht="12.75">
      <c r="A788" s="2"/>
      <c r="B788" s="2"/>
      <c r="C788" s="2"/>
    </row>
    <row r="789" spans="1:3" ht="12.75">
      <c r="A789" s="2"/>
      <c r="B789" s="2"/>
      <c r="C789" s="2"/>
    </row>
    <row r="790" spans="1:3" ht="12.75">
      <c r="A790" s="2"/>
      <c r="B790" s="2"/>
      <c r="C790" s="2"/>
    </row>
    <row r="791" spans="1:3" ht="12.75">
      <c r="A791" s="2"/>
      <c r="B791" s="2"/>
      <c r="C791" s="2"/>
    </row>
    <row r="792" spans="1:3" ht="12.75">
      <c r="A792" s="2"/>
      <c r="B792" s="2"/>
      <c r="C792" s="2"/>
    </row>
    <row r="793" spans="1:3" ht="12.75">
      <c r="A793" s="2"/>
      <c r="B793" s="2"/>
      <c r="C793" s="2"/>
    </row>
    <row r="794" spans="1:3" ht="12.75">
      <c r="A794" s="2"/>
      <c r="B794" s="2"/>
      <c r="C794" s="2"/>
    </row>
    <row r="795" spans="1:3" ht="12.75">
      <c r="A795" s="2"/>
      <c r="B795" s="2"/>
      <c r="C795" s="2"/>
    </row>
    <row r="796" spans="1:3" ht="12.75">
      <c r="A796" s="2"/>
      <c r="B796" s="2"/>
      <c r="C796" s="2"/>
    </row>
    <row r="797" spans="1:3" ht="12.75">
      <c r="A797" s="2"/>
      <c r="B797" s="2"/>
      <c r="C797" s="2"/>
    </row>
    <row r="798" spans="1:3" ht="12.75">
      <c r="A798" s="2"/>
      <c r="B798" s="2"/>
      <c r="C798" s="2"/>
    </row>
    <row r="799" spans="1:3" ht="12.75">
      <c r="A799" s="2"/>
      <c r="B799" s="2"/>
      <c r="C799" s="2"/>
    </row>
    <row r="800" spans="1:3" ht="12.75">
      <c r="A800" s="2"/>
      <c r="B800" s="2"/>
      <c r="C800" s="2"/>
    </row>
    <row r="801" spans="1:3" ht="12.75">
      <c r="A801" s="2"/>
      <c r="B801" s="2"/>
      <c r="C801" s="2"/>
    </row>
    <row r="802" spans="1:3" ht="12.75">
      <c r="A802" s="2"/>
      <c r="B802" s="2"/>
      <c r="C802" s="2"/>
    </row>
    <row r="803" spans="1:3" ht="12.75">
      <c r="A803" s="2"/>
      <c r="B803" s="2"/>
      <c r="C803" s="2"/>
    </row>
    <row r="804" spans="1:3" ht="12.75">
      <c r="A804" s="2"/>
      <c r="B804" s="2"/>
      <c r="C804" s="2"/>
    </row>
    <row r="805" spans="1:3" ht="12.75">
      <c r="A805" s="2"/>
      <c r="B805" s="2"/>
      <c r="C805" s="2"/>
    </row>
    <row r="806" spans="1:3" ht="12.75">
      <c r="A806" s="2"/>
      <c r="B806" s="2"/>
      <c r="C806" s="2"/>
    </row>
    <row r="807" spans="1:3" ht="12.75">
      <c r="A807" s="2"/>
      <c r="B807" s="2"/>
      <c r="C807" s="2"/>
    </row>
    <row r="808" spans="1:3" ht="12.75">
      <c r="A808" s="2"/>
      <c r="B808" s="2"/>
      <c r="C808" s="2"/>
    </row>
    <row r="809" spans="1:3" ht="12.75">
      <c r="A809" s="2"/>
      <c r="B809" s="2"/>
      <c r="C809" s="2"/>
    </row>
    <row r="810" spans="1:3" ht="12.75">
      <c r="A810" s="2"/>
      <c r="B810" s="2"/>
      <c r="C810" s="2"/>
    </row>
    <row r="811" spans="1:3" ht="12.75">
      <c r="A811" s="2"/>
      <c r="B811" s="2"/>
      <c r="C811" s="2"/>
    </row>
    <row r="812" spans="1:3" ht="12.75">
      <c r="A812" s="2"/>
      <c r="B812" s="2"/>
      <c r="C812" s="2"/>
    </row>
    <row r="813" spans="1:3" ht="12.75">
      <c r="A813" s="2"/>
      <c r="B813" s="2"/>
      <c r="C813" s="2"/>
    </row>
    <row r="814" spans="1:3" ht="12.75">
      <c r="A814" s="2"/>
      <c r="B814" s="2"/>
      <c r="C814" s="2"/>
    </row>
    <row r="815" spans="1:3" ht="12.75">
      <c r="A815" s="2"/>
      <c r="B815" s="2"/>
      <c r="C815" s="2"/>
    </row>
    <row r="816" spans="1:3" ht="12.75">
      <c r="A816" s="2"/>
      <c r="B816" s="2"/>
      <c r="C816" s="2"/>
    </row>
    <row r="817" spans="1:3" ht="12.75">
      <c r="A817" s="2"/>
      <c r="B817" s="2"/>
      <c r="C817" s="2"/>
    </row>
    <row r="818" spans="1:3" ht="12.75">
      <c r="A818" s="2"/>
      <c r="B818" s="2"/>
      <c r="C818" s="2"/>
    </row>
    <row r="819" spans="1:3" ht="12.75">
      <c r="A819" s="2"/>
      <c r="B819" s="2"/>
      <c r="C819" s="2"/>
    </row>
    <row r="820" spans="1:3" ht="12.75">
      <c r="A820" s="2"/>
      <c r="B820" s="2"/>
      <c r="C820" s="2"/>
    </row>
    <row r="821" spans="1:3" ht="12.75">
      <c r="A821" s="2"/>
      <c r="B821" s="2"/>
      <c r="C821" s="2"/>
    </row>
    <row r="822" spans="1:3" ht="12.75">
      <c r="A822" s="2"/>
      <c r="B822" s="2"/>
      <c r="C822" s="2"/>
    </row>
    <row r="823" spans="1:3" ht="12.75">
      <c r="A823" s="2"/>
      <c r="B823" s="2"/>
      <c r="C823" s="2"/>
    </row>
    <row r="824" spans="1:3" ht="12.75">
      <c r="A824" s="2"/>
      <c r="B824" s="2"/>
      <c r="C824" s="2"/>
    </row>
    <row r="825" spans="1:3" ht="12.75">
      <c r="A825" s="2"/>
      <c r="B825" s="2"/>
      <c r="C825" s="2"/>
    </row>
    <row r="826" spans="1:3" ht="12.75">
      <c r="A826" s="2"/>
      <c r="B826" s="2"/>
      <c r="C826" s="2"/>
    </row>
    <row r="827" spans="1:3" ht="12.75">
      <c r="A827" s="2"/>
      <c r="B827" s="2"/>
      <c r="C827" s="2"/>
    </row>
    <row r="828" spans="1:3" ht="12.75">
      <c r="A828" s="2"/>
      <c r="B828" s="2"/>
      <c r="C828" s="2"/>
    </row>
    <row r="829" spans="1:3" ht="12.75">
      <c r="A829" s="2"/>
      <c r="B829" s="2"/>
      <c r="C829" s="2"/>
    </row>
    <row r="830" spans="1:3" ht="12.75">
      <c r="A830" s="2"/>
      <c r="B830" s="2"/>
      <c r="C830" s="2"/>
    </row>
    <row r="831" spans="1:3" ht="12.75">
      <c r="A831" s="2"/>
      <c r="B831" s="2"/>
      <c r="C831" s="2"/>
    </row>
    <row r="832" spans="1:3" ht="12.75">
      <c r="A832" s="2"/>
      <c r="B832" s="2"/>
      <c r="C832" s="2"/>
    </row>
    <row r="833" spans="1:3" ht="12.75">
      <c r="A833" s="2"/>
      <c r="B833" s="2"/>
      <c r="C833" s="2"/>
    </row>
    <row r="834" spans="1:3" ht="12.75">
      <c r="A834" s="2"/>
      <c r="B834" s="2"/>
      <c r="C834" s="2"/>
    </row>
    <row r="835" spans="1:3" ht="12.75">
      <c r="A835" s="2"/>
      <c r="B835" s="2"/>
      <c r="C835" s="2"/>
    </row>
    <row r="836" spans="1:3" ht="12.75">
      <c r="A836" s="2"/>
      <c r="B836" s="2"/>
      <c r="C836" s="2"/>
    </row>
    <row r="837" spans="1:3" ht="12.75">
      <c r="A837" s="2"/>
      <c r="B837" s="2"/>
      <c r="C837" s="2"/>
    </row>
    <row r="838" spans="1:3" ht="12.75">
      <c r="A838" s="2"/>
      <c r="B838" s="2"/>
      <c r="C838" s="2"/>
    </row>
    <row r="839" spans="1:3" ht="12.75">
      <c r="A839" s="2"/>
      <c r="B839" s="2"/>
      <c r="C839" s="2"/>
    </row>
    <row r="840" spans="1:3" ht="12.75">
      <c r="A840" s="2"/>
      <c r="B840" s="2"/>
      <c r="C840" s="2"/>
    </row>
    <row r="841" spans="1:3" ht="12.75">
      <c r="A841" s="2"/>
      <c r="B841" s="2"/>
      <c r="C841" s="2"/>
    </row>
    <row r="842" spans="1:3" ht="12.75">
      <c r="A842" s="2"/>
      <c r="B842" s="2"/>
      <c r="C842" s="2"/>
    </row>
    <row r="843" spans="1:3" ht="12.75">
      <c r="A843" s="2"/>
      <c r="B843" s="2"/>
      <c r="C843" s="2"/>
    </row>
    <row r="844" spans="1:3" ht="12.75">
      <c r="A844" s="2"/>
      <c r="B844" s="2"/>
      <c r="C844" s="2"/>
    </row>
    <row r="845" spans="1:3" ht="12.75">
      <c r="A845" s="2"/>
      <c r="B845" s="2"/>
      <c r="C845" s="2"/>
    </row>
    <row r="846" spans="1:3" ht="12.75">
      <c r="A846" s="2"/>
      <c r="B846" s="2"/>
      <c r="C846" s="2"/>
    </row>
    <row r="847" spans="1:3" ht="12.75">
      <c r="A847" s="2"/>
      <c r="B847" s="2"/>
      <c r="C847" s="2"/>
    </row>
    <row r="848" spans="1:3" ht="12.75">
      <c r="A848" s="2"/>
      <c r="B848" s="2"/>
      <c r="C848" s="2"/>
    </row>
    <row r="849" spans="1:3" ht="12.75">
      <c r="A849" s="2"/>
      <c r="B849" s="2"/>
      <c r="C849" s="2"/>
    </row>
    <row r="850" spans="1:3" ht="12.75">
      <c r="A850" s="2"/>
      <c r="B850" s="2"/>
      <c r="C850" s="2"/>
    </row>
    <row r="851" spans="1:3" ht="12.75">
      <c r="A851" s="2"/>
      <c r="B851" s="2"/>
      <c r="C851" s="2"/>
    </row>
    <row r="852" spans="1:3" ht="12.75">
      <c r="A852" s="2"/>
      <c r="B852" s="2"/>
      <c r="C852" s="2"/>
    </row>
    <row r="853" spans="1:3" ht="12.75">
      <c r="A853" s="2"/>
      <c r="B853" s="2"/>
      <c r="C853" s="2"/>
    </row>
    <row r="854" spans="1:3" ht="12.75">
      <c r="A854" s="2"/>
      <c r="B854" s="2"/>
      <c r="C854" s="2"/>
    </row>
    <row r="855" spans="1:3" ht="12.75">
      <c r="A855" s="2"/>
      <c r="B855" s="2"/>
      <c r="C855" s="2"/>
    </row>
    <row r="856" spans="1:3" ht="12.75">
      <c r="A856" s="2"/>
      <c r="B856" s="2"/>
      <c r="C856" s="2"/>
    </row>
    <row r="857" spans="1:3" ht="12.75">
      <c r="A857" s="2"/>
      <c r="B857" s="2"/>
      <c r="C857" s="2"/>
    </row>
    <row r="858" spans="1:3" ht="12.75">
      <c r="A858" s="2"/>
      <c r="B858" s="2"/>
      <c r="C858" s="2"/>
    </row>
    <row r="859" spans="1:3" ht="12.75">
      <c r="A859" s="2"/>
      <c r="B859" s="2"/>
      <c r="C859" s="2"/>
    </row>
    <row r="860" spans="1:3" ht="12.75">
      <c r="A860" s="2"/>
      <c r="B860" s="2"/>
      <c r="C860" s="2"/>
    </row>
    <row r="861" spans="1:3" ht="12.75">
      <c r="A861" s="2"/>
      <c r="B861" s="2"/>
      <c r="C861" s="2"/>
    </row>
    <row r="862" spans="1:3" ht="12.75">
      <c r="A862" s="2"/>
      <c r="B862" s="2"/>
      <c r="C862" s="2"/>
    </row>
    <row r="863" spans="1:3" ht="12.75">
      <c r="A863" s="2"/>
      <c r="B863" s="2"/>
      <c r="C863" s="2"/>
    </row>
    <row r="864" spans="1:3" ht="12.75">
      <c r="A864" s="2"/>
      <c r="B864" s="2"/>
      <c r="C864" s="2"/>
    </row>
    <row r="865" spans="1:3" ht="12.75">
      <c r="A865" s="2"/>
      <c r="B865" s="2"/>
      <c r="C865" s="2"/>
    </row>
    <row r="866" spans="1:3" ht="12.75">
      <c r="A866" s="2"/>
      <c r="B866" s="2"/>
      <c r="C866" s="2"/>
    </row>
    <row r="867" spans="1:3" ht="12.75">
      <c r="A867" s="2"/>
      <c r="B867" s="2"/>
      <c r="C867" s="2"/>
    </row>
    <row r="868" spans="1:3" ht="12.75">
      <c r="A868" s="2"/>
      <c r="B868" s="2"/>
      <c r="C868" s="2"/>
    </row>
    <row r="869" spans="1:3" ht="12.75">
      <c r="A869" s="2"/>
      <c r="B869" s="2"/>
      <c r="C869" s="2"/>
    </row>
    <row r="870" spans="1:3" ht="12.75">
      <c r="A870" s="2"/>
      <c r="B870" s="2"/>
      <c r="C870" s="2"/>
    </row>
    <row r="871" spans="1:3" ht="12.75">
      <c r="A871" s="2"/>
      <c r="B871" s="2"/>
      <c r="C871" s="2"/>
    </row>
    <row r="872" spans="1:3" ht="12.75">
      <c r="A872" s="2"/>
      <c r="B872" s="2"/>
      <c r="C872" s="2"/>
    </row>
    <row r="873" spans="1:3" ht="12.75">
      <c r="A873" s="2"/>
      <c r="B873" s="2"/>
      <c r="C873" s="2"/>
    </row>
    <row r="874" spans="1:3" ht="12.75">
      <c r="A874" s="2"/>
      <c r="B874" s="2"/>
      <c r="C874" s="2"/>
    </row>
    <row r="875" spans="1:3" ht="12.75">
      <c r="A875" s="2"/>
      <c r="B875" s="2"/>
      <c r="C875" s="2"/>
    </row>
    <row r="876" spans="1:3" ht="12.75">
      <c r="A876" s="2"/>
      <c r="B876" s="2"/>
      <c r="C876" s="2"/>
    </row>
    <row r="877" spans="1:3" ht="12.75">
      <c r="A877" s="2"/>
      <c r="B877" s="2"/>
      <c r="C877" s="2"/>
    </row>
    <row r="878" spans="1:3" ht="12.75">
      <c r="A878" s="2"/>
      <c r="B878" s="2"/>
      <c r="C878" s="2"/>
    </row>
    <row r="879" spans="1:3" ht="12.75">
      <c r="A879" s="2"/>
      <c r="B879" s="2"/>
      <c r="C879" s="2"/>
    </row>
    <row r="880" spans="1:3" ht="12.75">
      <c r="A880" s="2"/>
      <c r="B880" s="2"/>
      <c r="C880" s="2"/>
    </row>
    <row r="881" spans="1:3" ht="12.75">
      <c r="A881" s="2"/>
      <c r="B881" s="2"/>
      <c r="C881" s="2"/>
    </row>
    <row r="882" spans="1:3" ht="12.75">
      <c r="A882" s="2"/>
      <c r="B882" s="2"/>
      <c r="C882" s="2"/>
    </row>
    <row r="883" spans="1:3" ht="12.75">
      <c r="A883" s="2"/>
      <c r="B883" s="2"/>
      <c r="C883" s="2"/>
    </row>
    <row r="884" spans="1:3" ht="12.75">
      <c r="A884" s="2"/>
      <c r="B884" s="2"/>
      <c r="C884" s="2"/>
    </row>
    <row r="885" spans="1:3" ht="12.75">
      <c r="A885" s="2"/>
      <c r="B885" s="2"/>
      <c r="C885" s="2"/>
    </row>
    <row r="886" spans="1:3" ht="12.75">
      <c r="A886" s="2"/>
      <c r="B886" s="2"/>
      <c r="C886" s="2"/>
    </row>
    <row r="887" spans="1:3" ht="12.75">
      <c r="A887" s="2"/>
      <c r="B887" s="2"/>
      <c r="C887" s="2"/>
    </row>
    <row r="888" spans="1:3" ht="12.75">
      <c r="A888" s="2"/>
      <c r="B888" s="2"/>
      <c r="C888" s="2"/>
    </row>
    <row r="889" spans="1:3" ht="12.75">
      <c r="A889" s="2"/>
      <c r="B889" s="2"/>
      <c r="C889" s="2"/>
    </row>
    <row r="890" spans="1:3" ht="12.75">
      <c r="A890" s="2"/>
      <c r="B890" s="2"/>
      <c r="C890" s="2"/>
    </row>
    <row r="891" spans="1:3" ht="12.75">
      <c r="A891" s="2"/>
      <c r="B891" s="2"/>
      <c r="C891" s="2"/>
    </row>
  </sheetData>
  <sheetProtection/>
  <mergeCells count="8">
    <mergeCell ref="A146:A149"/>
    <mergeCell ref="B146:B149"/>
    <mergeCell ref="A1:A3"/>
    <mergeCell ref="B1:B3"/>
    <mergeCell ref="A73:A75"/>
    <mergeCell ref="B73:B75"/>
    <mergeCell ref="A140:A142"/>
    <mergeCell ref="B140:B1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&amp;CNávrh  1. zmeny rozpočtu na r. 2009
                              &amp;R
</oddHeader>
    <oddFooter>&amp;LVypracoval: Ing. Leskovjanská&amp;C&amp;P</oddFooter>
  </headerFooter>
  <rowBreaks count="2" manualBreakCount="2">
    <brk id="72" max="9" man="1"/>
    <brk id="1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6"/>
  <sheetViews>
    <sheetView tabSelected="1" view="pageBreakPreview" zoomScaleSheetLayoutView="100" workbookViewId="0" topLeftCell="A1">
      <selection activeCell="J7" sqref="J7:J8"/>
    </sheetView>
  </sheetViews>
  <sheetFormatPr defaultColWidth="9.140625" defaultRowHeight="12.75"/>
  <cols>
    <col min="1" max="1" width="5.00390625" style="0" customWidth="1"/>
    <col min="2" max="2" width="46.57421875" style="21" customWidth="1"/>
    <col min="3" max="3" width="11.8515625" style="22" customWidth="1"/>
    <col min="4" max="4" width="12.421875" style="23" customWidth="1"/>
    <col min="5" max="5" width="11.00390625" style="23" customWidth="1"/>
    <col min="6" max="6" width="8.28125" style="23" customWidth="1"/>
    <col min="7" max="7" width="11.28125" style="0" customWidth="1"/>
    <col min="8" max="8" width="11.7109375" style="0" customWidth="1"/>
    <col min="9" max="9" width="11.8515625" style="0" customWidth="1"/>
    <col min="10" max="10" width="10.57421875" style="0" bestFit="1" customWidth="1"/>
    <col min="11" max="11" width="11.140625" style="0" bestFit="1" customWidth="1"/>
    <col min="12" max="12" width="10.8515625" style="0" customWidth="1"/>
    <col min="13" max="13" width="9.57421875" style="0" customWidth="1"/>
  </cols>
  <sheetData>
    <row r="1" spans="1:9" ht="14.25">
      <c r="A1" s="3"/>
      <c r="B1" s="14"/>
      <c r="C1" s="15" t="s">
        <v>253</v>
      </c>
      <c r="D1" s="15" t="s">
        <v>253</v>
      </c>
      <c r="E1" s="15" t="s">
        <v>330</v>
      </c>
      <c r="F1" s="15"/>
      <c r="G1" s="25" t="s">
        <v>258</v>
      </c>
      <c r="H1" s="25" t="s">
        <v>258</v>
      </c>
      <c r="I1" s="25" t="s">
        <v>258</v>
      </c>
    </row>
    <row r="2" spans="1:9" ht="14.25">
      <c r="A2" s="4"/>
      <c r="B2" s="16" t="s">
        <v>2</v>
      </c>
      <c r="C2" s="17" t="s">
        <v>254</v>
      </c>
      <c r="D2" s="17" t="s">
        <v>254</v>
      </c>
      <c r="E2" s="17" t="s">
        <v>331</v>
      </c>
      <c r="F2" s="17" t="s">
        <v>309</v>
      </c>
      <c r="G2" s="17" t="s">
        <v>259</v>
      </c>
      <c r="H2" s="17" t="s">
        <v>259</v>
      </c>
      <c r="I2" s="17" t="s">
        <v>259</v>
      </c>
    </row>
    <row r="3" spans="1:9" ht="14.25">
      <c r="A3" s="4"/>
      <c r="B3" s="16"/>
      <c r="C3" s="33">
        <v>2009</v>
      </c>
      <c r="D3" s="33">
        <v>2009</v>
      </c>
      <c r="E3" s="36" t="s">
        <v>332</v>
      </c>
      <c r="F3" s="36" t="s">
        <v>310</v>
      </c>
      <c r="G3" s="26" t="s">
        <v>324</v>
      </c>
      <c r="H3" s="26" t="s">
        <v>325</v>
      </c>
      <c r="I3" s="108" t="s">
        <v>334</v>
      </c>
    </row>
    <row r="4" spans="1:12" ht="15" thickBot="1">
      <c r="A4" s="5"/>
      <c r="B4" s="18"/>
      <c r="C4" s="34" t="s">
        <v>227</v>
      </c>
      <c r="D4" s="10" t="s">
        <v>226</v>
      </c>
      <c r="E4" s="19" t="s">
        <v>227</v>
      </c>
      <c r="F4" s="19"/>
      <c r="G4" s="27" t="s">
        <v>260</v>
      </c>
      <c r="H4" s="27" t="s">
        <v>260</v>
      </c>
      <c r="I4" s="109" t="s">
        <v>227</v>
      </c>
      <c r="L4" s="6"/>
    </row>
    <row r="5" spans="1:12" ht="14.25">
      <c r="A5" s="12"/>
      <c r="B5" s="20" t="s">
        <v>181</v>
      </c>
      <c r="C5" s="13">
        <f>C7+C198+C242</f>
        <v>24465606.947035786</v>
      </c>
      <c r="D5" s="13">
        <f>D7+D198+D242</f>
        <v>737051.1119684</v>
      </c>
      <c r="E5" s="13">
        <f>E7+E198+E242</f>
        <v>6870928</v>
      </c>
      <c r="F5" s="35">
        <f>E5/C5*100</f>
        <v>28.084028386765493</v>
      </c>
      <c r="G5" s="13">
        <f>G7+G198+G242</f>
        <v>27020329.4</v>
      </c>
      <c r="H5" s="13">
        <f>H7+H198+H242</f>
        <v>25874815.044499766</v>
      </c>
      <c r="I5" s="13">
        <f>I7+I198+I242</f>
        <v>26147982</v>
      </c>
      <c r="K5" s="6"/>
      <c r="L5" s="6"/>
    </row>
    <row r="6" spans="1:11" ht="15">
      <c r="A6" s="1"/>
      <c r="B6" s="122" t="s">
        <v>4</v>
      </c>
      <c r="C6" s="117"/>
      <c r="D6" s="118"/>
      <c r="E6" s="118"/>
      <c r="F6" s="123"/>
      <c r="G6" s="44"/>
      <c r="H6" s="44"/>
      <c r="I6" s="59"/>
      <c r="K6" s="6"/>
    </row>
    <row r="7" spans="1:15" ht="14.25">
      <c r="A7" s="1"/>
      <c r="B7" s="124" t="s">
        <v>86</v>
      </c>
      <c r="C7" s="125">
        <f>SUM(C9:C10)</f>
        <v>10321943.666148841</v>
      </c>
      <c r="D7" s="125">
        <f>SUM(D9:D10)</f>
        <v>310959.1119684</v>
      </c>
      <c r="E7" s="125">
        <f>SUM(E9:E10)</f>
        <v>4142608</v>
      </c>
      <c r="F7" s="126">
        <f aca="true" t="shared" si="0" ref="F7:F66">E7/C7*100</f>
        <v>40.133991561936355</v>
      </c>
      <c r="G7" s="125">
        <f>SUM(G9:G10)</f>
        <v>10968590.4</v>
      </c>
      <c r="H7" s="125">
        <f>SUM(H9:H10)</f>
        <v>10067538.044499766</v>
      </c>
      <c r="I7" s="125">
        <f>SUM(I9:I10)</f>
        <v>10846302</v>
      </c>
      <c r="J7" s="6"/>
      <c r="K7" s="6"/>
      <c r="L7" s="6"/>
      <c r="M7" s="6"/>
      <c r="N7" s="6"/>
      <c r="O7" s="6"/>
    </row>
    <row r="8" spans="1:15" ht="15">
      <c r="A8" s="1"/>
      <c r="B8" s="122" t="s">
        <v>7</v>
      </c>
      <c r="C8" s="117"/>
      <c r="D8" s="118"/>
      <c r="E8" s="118"/>
      <c r="F8" s="123"/>
      <c r="G8" s="1"/>
      <c r="H8" s="44"/>
      <c r="I8" s="44"/>
      <c r="J8" s="6"/>
      <c r="K8" s="6"/>
      <c r="L8" s="6"/>
      <c r="M8" s="6"/>
      <c r="N8" s="6"/>
      <c r="O8" s="6"/>
    </row>
    <row r="9" spans="1:9" ht="14.25">
      <c r="A9" s="1"/>
      <c r="B9" s="122" t="s">
        <v>87</v>
      </c>
      <c r="C9" s="117">
        <f>C11+C27+C43++C165+C187</f>
        <v>7931952.666148841</v>
      </c>
      <c r="D9" s="117">
        <f>D11+D27+D43++D165+D187</f>
        <v>238958.2431024</v>
      </c>
      <c r="E9" s="117">
        <f>E11+E27+E43++E165+E187</f>
        <v>3125593</v>
      </c>
      <c r="F9" s="123">
        <f t="shared" si="0"/>
        <v>39.405088905019305</v>
      </c>
      <c r="G9" s="117">
        <f>G11+G27+G43++G165+G187</f>
        <v>8538242.4</v>
      </c>
      <c r="H9" s="117">
        <f>H11+H27+H43++H165+H187</f>
        <v>7654078.044499767</v>
      </c>
      <c r="I9" s="117">
        <f>I11+I27+I43++I165+I187</f>
        <v>8432842</v>
      </c>
    </row>
    <row r="10" spans="1:9" ht="15">
      <c r="A10" s="1"/>
      <c r="B10" s="127" t="s">
        <v>256</v>
      </c>
      <c r="C10" s="117">
        <v>2389991</v>
      </c>
      <c r="D10" s="118">
        <f>C10*30.126/1000</f>
        <v>72000.86886599999</v>
      </c>
      <c r="E10" s="118">
        <v>1017015</v>
      </c>
      <c r="F10" s="123">
        <f t="shared" si="0"/>
        <v>42.553089112051055</v>
      </c>
      <c r="G10" s="44">
        <v>2430348</v>
      </c>
      <c r="H10" s="1">
        <v>2413460</v>
      </c>
      <c r="I10" s="1">
        <v>2413460</v>
      </c>
    </row>
    <row r="11" spans="1:9" ht="14.25">
      <c r="A11" s="1">
        <v>610</v>
      </c>
      <c r="B11" s="128" t="s">
        <v>88</v>
      </c>
      <c r="C11" s="129">
        <f>SUM(C13:C25)</f>
        <v>2599113.521144526</v>
      </c>
      <c r="D11" s="129">
        <f>SUM(D13:D25)</f>
        <v>78301.14934</v>
      </c>
      <c r="E11" s="129">
        <f>SUM(E13:E26)</f>
        <v>980966</v>
      </c>
      <c r="F11" s="130">
        <f t="shared" si="0"/>
        <v>37.742329914394396</v>
      </c>
      <c r="G11" s="129">
        <f>SUM(G13:G26)</f>
        <v>2612125</v>
      </c>
      <c r="H11" s="129">
        <f>SUM(H13:H26)</f>
        <v>2547387.5</v>
      </c>
      <c r="I11" s="129">
        <f>SUM(I13:I26)</f>
        <v>2595009</v>
      </c>
    </row>
    <row r="12" spans="1:9" ht="15">
      <c r="A12" s="1"/>
      <c r="B12" s="116" t="s">
        <v>27</v>
      </c>
      <c r="C12" s="117"/>
      <c r="D12" s="118"/>
      <c r="E12" s="118"/>
      <c r="F12" s="123"/>
      <c r="G12" s="1"/>
      <c r="H12" s="44"/>
      <c r="I12" s="1"/>
    </row>
    <row r="13" spans="1:9" ht="15">
      <c r="A13" s="1"/>
      <c r="B13" s="131" t="s">
        <v>89</v>
      </c>
      <c r="C13" s="117">
        <v>767116</v>
      </c>
      <c r="D13" s="118">
        <v>23110</v>
      </c>
      <c r="E13" s="118">
        <v>253127</v>
      </c>
      <c r="F13" s="123">
        <f t="shared" si="0"/>
        <v>32.99722597364675</v>
      </c>
      <c r="G13" s="117">
        <v>767116</v>
      </c>
      <c r="H13" s="117">
        <v>750000</v>
      </c>
      <c r="I13" s="117">
        <v>750000</v>
      </c>
    </row>
    <row r="14" spans="1:9" ht="15">
      <c r="A14" s="1"/>
      <c r="B14" s="131" t="s">
        <v>187</v>
      </c>
      <c r="C14" s="117">
        <v>47240</v>
      </c>
      <c r="D14" s="118">
        <f aca="true" t="shared" si="1" ref="D14:D19">C14*30.126/1000</f>
        <v>1423.15224</v>
      </c>
      <c r="E14" s="118">
        <v>20554</v>
      </c>
      <c r="F14" s="123">
        <f t="shared" si="0"/>
        <v>43.50973751058425</v>
      </c>
      <c r="G14" s="117">
        <v>47240</v>
      </c>
      <c r="H14" s="117">
        <f>G14*0.95</f>
        <v>44878</v>
      </c>
      <c r="I14" s="117">
        <v>47240</v>
      </c>
    </row>
    <row r="15" spans="1:13" ht="15">
      <c r="A15" s="1"/>
      <c r="B15" s="131" t="s">
        <v>90</v>
      </c>
      <c r="C15" s="117">
        <v>126140</v>
      </c>
      <c r="D15" s="118">
        <f t="shared" si="1"/>
        <v>3800.09364</v>
      </c>
      <c r="E15" s="118">
        <v>52595</v>
      </c>
      <c r="F15" s="123">
        <f t="shared" si="0"/>
        <v>41.69573489773268</v>
      </c>
      <c r="G15" s="117">
        <v>126140</v>
      </c>
      <c r="H15" s="117">
        <f>G15*0.95</f>
        <v>119833</v>
      </c>
      <c r="I15" s="117">
        <v>126140</v>
      </c>
      <c r="J15" s="6"/>
      <c r="M15" s="6"/>
    </row>
    <row r="16" spans="1:9" ht="15">
      <c r="A16" s="1"/>
      <c r="B16" s="131" t="s">
        <v>91</v>
      </c>
      <c r="C16" s="117">
        <v>3250</v>
      </c>
      <c r="D16" s="118">
        <f t="shared" si="1"/>
        <v>97.9095</v>
      </c>
      <c r="E16" s="118">
        <v>1131</v>
      </c>
      <c r="F16" s="123">
        <f t="shared" si="0"/>
        <v>34.8</v>
      </c>
      <c r="G16" s="117">
        <v>3250</v>
      </c>
      <c r="H16" s="117">
        <f>G16*0.95</f>
        <v>3087.5</v>
      </c>
      <c r="I16" s="117">
        <v>3250</v>
      </c>
    </row>
    <row r="17" spans="1:9" ht="15">
      <c r="A17" s="1"/>
      <c r="B17" s="116" t="s">
        <v>92</v>
      </c>
      <c r="C17" s="117">
        <v>29500</v>
      </c>
      <c r="D17" s="118">
        <f t="shared" si="1"/>
        <v>888.717</v>
      </c>
      <c r="E17" s="118">
        <v>11135</v>
      </c>
      <c r="F17" s="123">
        <f t="shared" si="0"/>
        <v>37.74576271186441</v>
      </c>
      <c r="G17" s="117">
        <v>29500</v>
      </c>
      <c r="H17" s="117">
        <f>G17*0.95</f>
        <v>28025</v>
      </c>
      <c r="I17" s="117">
        <v>29500</v>
      </c>
    </row>
    <row r="18" spans="1:9" ht="15">
      <c r="A18" s="1"/>
      <c r="B18" s="116" t="s">
        <v>93</v>
      </c>
      <c r="C18" s="117">
        <v>10140</v>
      </c>
      <c r="D18" s="118">
        <f t="shared" si="1"/>
        <v>305.47764</v>
      </c>
      <c r="E18" s="118">
        <v>3682</v>
      </c>
      <c r="F18" s="123">
        <f t="shared" si="0"/>
        <v>36.31163708086785</v>
      </c>
      <c r="G18" s="117">
        <v>10140</v>
      </c>
      <c r="H18" s="117">
        <v>9600</v>
      </c>
      <c r="I18" s="117">
        <v>10140</v>
      </c>
    </row>
    <row r="19" spans="1:9" ht="15">
      <c r="A19" s="1"/>
      <c r="B19" s="116" t="s">
        <v>61</v>
      </c>
      <c r="C19" s="117">
        <v>21000</v>
      </c>
      <c r="D19" s="118">
        <f t="shared" si="1"/>
        <v>632.646</v>
      </c>
      <c r="E19" s="118">
        <v>8322</v>
      </c>
      <c r="F19" s="123">
        <f t="shared" si="0"/>
        <v>39.628571428571426</v>
      </c>
      <c r="G19" s="117">
        <v>21000</v>
      </c>
      <c r="H19" s="117">
        <v>21000</v>
      </c>
      <c r="I19" s="117">
        <v>21000</v>
      </c>
    </row>
    <row r="20" spans="1:9" ht="15">
      <c r="A20" s="1"/>
      <c r="B20" s="116" t="s">
        <v>94</v>
      </c>
      <c r="C20" s="117">
        <v>110157</v>
      </c>
      <c r="D20" s="118">
        <v>3319</v>
      </c>
      <c r="E20" s="118">
        <v>39977</v>
      </c>
      <c r="F20" s="123">
        <f t="shared" si="0"/>
        <v>36.29093021778008</v>
      </c>
      <c r="G20" s="117">
        <v>110157</v>
      </c>
      <c r="H20" s="117">
        <v>105000</v>
      </c>
      <c r="I20" s="117">
        <v>110157</v>
      </c>
    </row>
    <row r="21" spans="1:9" ht="15">
      <c r="A21" s="1"/>
      <c r="B21" s="116" t="s">
        <v>95</v>
      </c>
      <c r="C21" s="117">
        <v>9150</v>
      </c>
      <c r="D21" s="118">
        <f>C21*30.126/1000</f>
        <v>275.65290000000005</v>
      </c>
      <c r="E21" s="118">
        <v>2212</v>
      </c>
      <c r="F21" s="123">
        <f t="shared" si="0"/>
        <v>24.174863387978142</v>
      </c>
      <c r="G21" s="117">
        <v>9150</v>
      </c>
      <c r="H21" s="117">
        <v>9150</v>
      </c>
      <c r="I21" s="117">
        <v>9150</v>
      </c>
    </row>
    <row r="22" spans="1:9" ht="15">
      <c r="A22" s="1"/>
      <c r="B22" s="116" t="s">
        <v>96</v>
      </c>
      <c r="C22" s="117">
        <v>21170</v>
      </c>
      <c r="D22" s="118">
        <f>C22*30.126/1000</f>
        <v>637.76742</v>
      </c>
      <c r="E22" s="118">
        <v>7909</v>
      </c>
      <c r="F22" s="123">
        <f t="shared" si="0"/>
        <v>37.35947094945678</v>
      </c>
      <c r="G22" s="117">
        <v>21170</v>
      </c>
      <c r="H22" s="117">
        <v>20500</v>
      </c>
      <c r="I22" s="117">
        <v>21170</v>
      </c>
    </row>
    <row r="23" spans="1:9" ht="15">
      <c r="A23" s="1"/>
      <c r="B23" s="116" t="s">
        <v>97</v>
      </c>
      <c r="C23" s="117">
        <v>45500</v>
      </c>
      <c r="D23" s="118">
        <f>C23*30.126/1000</f>
        <v>1370.733</v>
      </c>
      <c r="E23" s="118">
        <v>18079</v>
      </c>
      <c r="F23" s="123">
        <f t="shared" si="0"/>
        <v>39.73406593406593</v>
      </c>
      <c r="G23" s="117">
        <v>45500</v>
      </c>
      <c r="H23" s="117">
        <v>45500</v>
      </c>
      <c r="I23" s="117">
        <v>45500</v>
      </c>
    </row>
    <row r="24" spans="1:9" ht="15">
      <c r="A24" s="1"/>
      <c r="B24" s="116" t="s">
        <v>98</v>
      </c>
      <c r="C24" s="117">
        <f>D24/30.126*1000</f>
        <v>1353050.5211445263</v>
      </c>
      <c r="D24" s="118">
        <v>40762</v>
      </c>
      <c r="E24" s="118">
        <v>537794</v>
      </c>
      <c r="F24" s="123">
        <f t="shared" si="0"/>
        <v>39.74677897060988</v>
      </c>
      <c r="G24" s="117">
        <v>1354128</v>
      </c>
      <c r="H24" s="117">
        <v>1323180</v>
      </c>
      <c r="I24" s="117">
        <v>1354128</v>
      </c>
    </row>
    <row r="25" spans="1:9" ht="15">
      <c r="A25" s="1"/>
      <c r="B25" s="132" t="s">
        <v>248</v>
      </c>
      <c r="C25" s="117">
        <v>55700</v>
      </c>
      <c r="D25" s="118">
        <v>1678</v>
      </c>
      <c r="E25" s="118">
        <v>23005</v>
      </c>
      <c r="F25" s="123">
        <f t="shared" si="0"/>
        <v>41.3016157989228</v>
      </c>
      <c r="G25" s="117">
        <v>55700</v>
      </c>
      <c r="H25" s="117">
        <v>55700</v>
      </c>
      <c r="I25" s="117">
        <v>55700</v>
      </c>
    </row>
    <row r="26" spans="1:9" ht="15">
      <c r="A26" s="1"/>
      <c r="B26" s="132" t="s">
        <v>294</v>
      </c>
      <c r="C26" s="117"/>
      <c r="D26" s="118"/>
      <c r="E26" s="118">
        <v>1444</v>
      </c>
      <c r="F26" s="123"/>
      <c r="G26" s="117">
        <v>11934</v>
      </c>
      <c r="H26" s="117">
        <v>11934</v>
      </c>
      <c r="I26" s="117">
        <v>11934</v>
      </c>
    </row>
    <row r="27" spans="1:9" ht="14.25">
      <c r="A27" s="1">
        <v>620</v>
      </c>
      <c r="B27" s="128" t="s">
        <v>99</v>
      </c>
      <c r="C27" s="129">
        <f>SUM(C29:C41)</f>
        <v>923258.771904667</v>
      </c>
      <c r="D27" s="129">
        <f>SUM(D29:D41)</f>
        <v>27814.0937624</v>
      </c>
      <c r="E27" s="129">
        <f>SUM(E29:E42)</f>
        <v>347799</v>
      </c>
      <c r="F27" s="130">
        <f t="shared" si="0"/>
        <v>37.67080374254085</v>
      </c>
      <c r="G27" s="129">
        <f>SUM(G29:G42)</f>
        <v>927207.4000000001</v>
      </c>
      <c r="H27" s="129">
        <f>SUM(H29:H42)</f>
        <v>915745.26</v>
      </c>
      <c r="I27" s="129">
        <f>SUM(I29:I42)</f>
        <v>932889</v>
      </c>
    </row>
    <row r="28" spans="1:9" ht="15">
      <c r="A28" s="1"/>
      <c r="B28" s="116" t="s">
        <v>27</v>
      </c>
      <c r="C28" s="117"/>
      <c r="D28" s="118"/>
      <c r="E28" s="118"/>
      <c r="F28" s="123"/>
      <c r="G28" s="44"/>
      <c r="H28" s="44">
        <f>G28*30.126/1000</f>
        <v>0</v>
      </c>
      <c r="I28" s="44">
        <f>H28*30.126/1000</f>
        <v>0</v>
      </c>
    </row>
    <row r="29" spans="1:9" ht="15">
      <c r="A29" s="1"/>
      <c r="B29" s="131" t="s">
        <v>100</v>
      </c>
      <c r="C29" s="117">
        <f>D29/30.126*1000</f>
        <v>276160.1274646485</v>
      </c>
      <c r="D29" s="118">
        <f aca="true" t="shared" si="2" ref="D29:D39">D13*0.36</f>
        <v>8319.6</v>
      </c>
      <c r="E29" s="118">
        <v>89997</v>
      </c>
      <c r="F29" s="123">
        <f t="shared" si="0"/>
        <v>32.58870164430982</v>
      </c>
      <c r="G29" s="44">
        <v>276160</v>
      </c>
      <c r="H29" s="44">
        <f>H13*0.36</f>
        <v>270000</v>
      </c>
      <c r="I29" s="44">
        <f>I13*0.36</f>
        <v>270000</v>
      </c>
    </row>
    <row r="30" spans="1:9" ht="15">
      <c r="A30" s="1"/>
      <c r="B30" s="131" t="s">
        <v>187</v>
      </c>
      <c r="C30" s="117">
        <f aca="true" t="shared" si="3" ref="C30:C41">D30/30.126*1000</f>
        <v>17006.399999999994</v>
      </c>
      <c r="D30" s="118">
        <f t="shared" si="2"/>
        <v>512.3348063999999</v>
      </c>
      <c r="E30" s="118">
        <v>7183</v>
      </c>
      <c r="F30" s="123">
        <f t="shared" si="0"/>
        <v>42.23704017311131</v>
      </c>
      <c r="G30" s="44">
        <f aca="true" t="shared" si="4" ref="G30:H35">G14*0.36</f>
        <v>17006.399999999998</v>
      </c>
      <c r="H30" s="44">
        <f t="shared" si="4"/>
        <v>16156.08</v>
      </c>
      <c r="I30" s="44">
        <f aca="true" t="shared" si="5" ref="I30:I40">I14*0.36</f>
        <v>17006.399999999998</v>
      </c>
    </row>
    <row r="31" spans="1:9" ht="15">
      <c r="A31" s="1"/>
      <c r="B31" s="131" t="s">
        <v>90</v>
      </c>
      <c r="C31" s="117">
        <f t="shared" si="3"/>
        <v>45410.399999999994</v>
      </c>
      <c r="D31" s="118">
        <f t="shared" si="2"/>
        <v>1368.0337104</v>
      </c>
      <c r="E31" s="118">
        <v>18870</v>
      </c>
      <c r="F31" s="123">
        <f t="shared" si="0"/>
        <v>41.554357592093446</v>
      </c>
      <c r="G31" s="44">
        <f t="shared" si="4"/>
        <v>45410.4</v>
      </c>
      <c r="H31" s="44">
        <f t="shared" si="4"/>
        <v>43139.88</v>
      </c>
      <c r="I31" s="44">
        <f t="shared" si="5"/>
        <v>45410.4</v>
      </c>
    </row>
    <row r="32" spans="1:9" ht="15">
      <c r="A32" s="1"/>
      <c r="B32" s="131" t="s">
        <v>101</v>
      </c>
      <c r="C32" s="117">
        <f t="shared" si="3"/>
        <v>1170</v>
      </c>
      <c r="D32" s="118">
        <f t="shared" si="2"/>
        <v>35.24742</v>
      </c>
      <c r="E32" s="118">
        <v>511</v>
      </c>
      <c r="F32" s="123">
        <f t="shared" si="0"/>
        <v>43.675213675213676</v>
      </c>
      <c r="G32" s="44">
        <f t="shared" si="4"/>
        <v>1170</v>
      </c>
      <c r="H32" s="44">
        <f t="shared" si="4"/>
        <v>1111.5</v>
      </c>
      <c r="I32" s="44">
        <f t="shared" si="5"/>
        <v>1170</v>
      </c>
    </row>
    <row r="33" spans="1:9" ht="15">
      <c r="A33" s="1"/>
      <c r="B33" s="116" t="s">
        <v>92</v>
      </c>
      <c r="C33" s="117">
        <f t="shared" si="3"/>
        <v>10620</v>
      </c>
      <c r="D33" s="118">
        <f t="shared" si="2"/>
        <v>319.93811999999997</v>
      </c>
      <c r="E33" s="118">
        <v>4052</v>
      </c>
      <c r="F33" s="123">
        <f t="shared" si="0"/>
        <v>38.15442561205273</v>
      </c>
      <c r="G33" s="44">
        <f t="shared" si="4"/>
        <v>10620</v>
      </c>
      <c r="H33" s="44">
        <f t="shared" si="4"/>
        <v>10089</v>
      </c>
      <c r="I33" s="44">
        <f t="shared" si="5"/>
        <v>10620</v>
      </c>
    </row>
    <row r="34" spans="1:9" ht="15">
      <c r="A34" s="1"/>
      <c r="B34" s="116" t="s">
        <v>93</v>
      </c>
      <c r="C34" s="117">
        <f t="shared" si="3"/>
        <v>3650.4</v>
      </c>
      <c r="D34" s="118">
        <f t="shared" si="2"/>
        <v>109.9719504</v>
      </c>
      <c r="E34" s="118">
        <v>1340</v>
      </c>
      <c r="F34" s="123">
        <f t="shared" si="0"/>
        <v>36.70830593907517</v>
      </c>
      <c r="G34" s="44">
        <f t="shared" si="4"/>
        <v>3650.4</v>
      </c>
      <c r="H34" s="44">
        <f t="shared" si="4"/>
        <v>3456</v>
      </c>
      <c r="I34" s="44">
        <f t="shared" si="5"/>
        <v>3650.4</v>
      </c>
    </row>
    <row r="35" spans="1:9" ht="15">
      <c r="A35" s="1"/>
      <c r="B35" s="116" t="s">
        <v>61</v>
      </c>
      <c r="C35" s="117">
        <f t="shared" si="3"/>
        <v>7560</v>
      </c>
      <c r="D35" s="118">
        <f t="shared" si="2"/>
        <v>227.75256</v>
      </c>
      <c r="E35" s="118">
        <v>2679</v>
      </c>
      <c r="F35" s="123">
        <f t="shared" si="0"/>
        <v>35.43650793650794</v>
      </c>
      <c r="G35" s="44">
        <f t="shared" si="4"/>
        <v>7560</v>
      </c>
      <c r="H35" s="44">
        <f t="shared" si="4"/>
        <v>7560</v>
      </c>
      <c r="I35" s="44">
        <f t="shared" si="5"/>
        <v>7560</v>
      </c>
    </row>
    <row r="36" spans="1:9" ht="15">
      <c r="A36" s="1"/>
      <c r="B36" s="116" t="s">
        <v>94</v>
      </c>
      <c r="C36" s="117">
        <f t="shared" si="3"/>
        <v>39661.422027484565</v>
      </c>
      <c r="D36" s="118">
        <f t="shared" si="2"/>
        <v>1194.84</v>
      </c>
      <c r="E36" s="118">
        <v>13033</v>
      </c>
      <c r="F36" s="123">
        <f t="shared" si="0"/>
        <v>32.860647283318265</v>
      </c>
      <c r="G36" s="44">
        <v>39661</v>
      </c>
      <c r="H36" s="44">
        <f>H20*0.36</f>
        <v>37800</v>
      </c>
      <c r="I36" s="44">
        <f t="shared" si="5"/>
        <v>39656.52</v>
      </c>
    </row>
    <row r="37" spans="1:9" ht="15">
      <c r="A37" s="1"/>
      <c r="B37" s="116" t="s">
        <v>95</v>
      </c>
      <c r="C37" s="117">
        <f t="shared" si="3"/>
        <v>3294.0000000000005</v>
      </c>
      <c r="D37" s="118">
        <f t="shared" si="2"/>
        <v>99.23504400000002</v>
      </c>
      <c r="E37" s="118">
        <v>773</v>
      </c>
      <c r="F37" s="123">
        <f t="shared" si="0"/>
        <v>23.4669095324833</v>
      </c>
      <c r="G37" s="44">
        <f>G21*0.36</f>
        <v>3294</v>
      </c>
      <c r="H37" s="44">
        <f>H21*0.36</f>
        <v>3294</v>
      </c>
      <c r="I37" s="44">
        <f t="shared" si="5"/>
        <v>3294</v>
      </c>
    </row>
    <row r="38" spans="1:9" ht="15">
      <c r="A38" s="1"/>
      <c r="B38" s="116" t="s">
        <v>96</v>
      </c>
      <c r="C38" s="117">
        <f t="shared" si="3"/>
        <v>7621.199999999999</v>
      </c>
      <c r="D38" s="118">
        <f t="shared" si="2"/>
        <v>229.5962712</v>
      </c>
      <c r="E38" s="118">
        <v>2871</v>
      </c>
      <c r="F38" s="123">
        <f t="shared" si="0"/>
        <v>37.67123287671234</v>
      </c>
      <c r="G38" s="44">
        <f>G22*0.36</f>
        <v>7621.2</v>
      </c>
      <c r="H38" s="44">
        <f>H22*0.36</f>
        <v>7380</v>
      </c>
      <c r="I38" s="44">
        <f t="shared" si="5"/>
        <v>7621.2</v>
      </c>
    </row>
    <row r="39" spans="1:9" ht="15">
      <c r="A39" s="1"/>
      <c r="B39" s="116" t="s">
        <v>97</v>
      </c>
      <c r="C39" s="117">
        <f t="shared" si="3"/>
        <v>16379.999999999998</v>
      </c>
      <c r="D39" s="118">
        <f t="shared" si="2"/>
        <v>493.46387999999996</v>
      </c>
      <c r="E39" s="118">
        <v>6302</v>
      </c>
      <c r="F39" s="123">
        <f t="shared" si="0"/>
        <v>38.47374847374848</v>
      </c>
      <c r="G39" s="44">
        <f>G23*0.36</f>
        <v>16380</v>
      </c>
      <c r="H39" s="44">
        <f>H23*0.36</f>
        <v>16380</v>
      </c>
      <c r="I39" s="44">
        <f t="shared" si="5"/>
        <v>16380</v>
      </c>
    </row>
    <row r="40" spans="1:9" ht="15">
      <c r="A40" s="1"/>
      <c r="B40" s="116" t="s">
        <v>98</v>
      </c>
      <c r="C40" s="117">
        <f t="shared" si="3"/>
        <v>474673.0398990904</v>
      </c>
      <c r="D40" s="118">
        <v>14300</v>
      </c>
      <c r="E40" s="118">
        <v>191756</v>
      </c>
      <c r="F40" s="123">
        <f t="shared" si="0"/>
        <v>40.39749130069931</v>
      </c>
      <c r="G40" s="44">
        <v>475083</v>
      </c>
      <c r="H40" s="44">
        <f>H24*0.36</f>
        <v>476344.8</v>
      </c>
      <c r="I40" s="44">
        <f t="shared" si="5"/>
        <v>487486.07999999996</v>
      </c>
    </row>
    <row r="41" spans="1:9" ht="15">
      <c r="A41" s="1"/>
      <c r="B41" s="132" t="s">
        <v>248</v>
      </c>
      <c r="C41" s="117">
        <f t="shared" si="3"/>
        <v>20051.782513443533</v>
      </c>
      <c r="D41" s="118">
        <f>D25*0.36</f>
        <v>604.0799999999999</v>
      </c>
      <c r="E41" s="118">
        <v>8011</v>
      </c>
      <c r="F41" s="123">
        <f t="shared" si="0"/>
        <v>39.95156038935241</v>
      </c>
      <c r="G41" s="44">
        <f>G25*0.36</f>
        <v>20052</v>
      </c>
      <c r="H41" s="44">
        <f>H25*0.35</f>
        <v>19495</v>
      </c>
      <c r="I41" s="44">
        <f>I25*0.35</f>
        <v>19495</v>
      </c>
    </row>
    <row r="42" spans="1:9" ht="15">
      <c r="A42" s="1"/>
      <c r="B42" s="132" t="s">
        <v>294</v>
      </c>
      <c r="C42" s="117"/>
      <c r="D42" s="118"/>
      <c r="E42" s="118">
        <v>421</v>
      </c>
      <c r="F42" s="123"/>
      <c r="G42" s="44">
        <v>3539</v>
      </c>
      <c r="H42" s="44">
        <v>3539</v>
      </c>
      <c r="I42" s="44">
        <v>3539</v>
      </c>
    </row>
    <row r="43" spans="1:9" ht="14.25">
      <c r="A43" s="1">
        <v>630</v>
      </c>
      <c r="B43" s="133" t="s">
        <v>102</v>
      </c>
      <c r="C43" s="134">
        <f>C45+C47+C49+C54+C71+C99+C105+C121+C127</f>
        <v>3280190.477328554</v>
      </c>
      <c r="D43" s="134">
        <f>D45+D47+D49+D54+D71+D99+D105+D121+D127</f>
        <v>98819</v>
      </c>
      <c r="E43" s="134">
        <f>E45+E47+E49+E54+E71+E99+E105+E121+E127</f>
        <v>1362433</v>
      </c>
      <c r="F43" s="135">
        <f t="shared" si="0"/>
        <v>41.5351794176779</v>
      </c>
      <c r="G43" s="134">
        <f>G45+G46+G47+G48+G49+G54+G71+G99+G105+G121+G127</f>
        <v>3677439</v>
      </c>
      <c r="H43" s="134">
        <f>H45+H46+H47+H48+H49+H54+H71+H99+H105+H121+H127</f>
        <v>3133295.4444997674</v>
      </c>
      <c r="I43" s="134">
        <f>I45+I46+I47+I48+I49+I54+I71+I99+I105+I121+I127</f>
        <v>3583473</v>
      </c>
    </row>
    <row r="44" spans="1:9" ht="15">
      <c r="A44" s="1"/>
      <c r="B44" s="116" t="s">
        <v>27</v>
      </c>
      <c r="C44" s="117"/>
      <c r="D44" s="118"/>
      <c r="E44" s="118"/>
      <c r="F44" s="123"/>
      <c r="G44" s="1"/>
      <c r="H44" s="44">
        <f>G44*30.126/1000</f>
        <v>0</v>
      </c>
      <c r="I44" s="1"/>
    </row>
    <row r="45" spans="1:9" ht="15">
      <c r="A45" s="1"/>
      <c r="B45" s="116" t="s">
        <v>98</v>
      </c>
      <c r="C45" s="117">
        <f>D45/30.126*1000</f>
        <v>745303.0604793201</v>
      </c>
      <c r="D45" s="118">
        <v>22453</v>
      </c>
      <c r="E45" s="118">
        <v>301819</v>
      </c>
      <c r="F45" s="123">
        <f t="shared" si="0"/>
        <v>40.49614391840735</v>
      </c>
      <c r="G45" s="44">
        <v>756357</v>
      </c>
      <c r="H45" s="44">
        <v>417268</v>
      </c>
      <c r="I45" s="44">
        <v>756357</v>
      </c>
    </row>
    <row r="46" spans="1:9" ht="15">
      <c r="A46" s="1"/>
      <c r="B46" s="116" t="s">
        <v>284</v>
      </c>
      <c r="C46" s="117"/>
      <c r="D46" s="118"/>
      <c r="E46" s="118">
        <v>7649</v>
      </c>
      <c r="F46" s="123"/>
      <c r="G46" s="44">
        <v>19779</v>
      </c>
      <c r="H46" s="44">
        <v>19779</v>
      </c>
      <c r="I46" s="44">
        <v>19779</v>
      </c>
    </row>
    <row r="47" spans="1:11" ht="15">
      <c r="A47" s="1"/>
      <c r="B47" s="116" t="s">
        <v>103</v>
      </c>
      <c r="C47" s="117">
        <f>D47/30.126*1000</f>
        <v>615481.6437628627</v>
      </c>
      <c r="D47" s="118">
        <v>18542</v>
      </c>
      <c r="E47" s="118">
        <v>45929</v>
      </c>
      <c r="F47" s="123">
        <f t="shared" si="0"/>
        <v>7.462285913062237</v>
      </c>
      <c r="G47" s="1">
        <v>159407</v>
      </c>
      <c r="H47" s="1">
        <v>159407</v>
      </c>
      <c r="I47" s="1">
        <v>159407</v>
      </c>
      <c r="K47" s="24" t="s">
        <v>280</v>
      </c>
    </row>
    <row r="48" spans="1:11" ht="15">
      <c r="A48" s="1"/>
      <c r="B48" s="116" t="s">
        <v>314</v>
      </c>
      <c r="C48" s="117"/>
      <c r="D48" s="118"/>
      <c r="E48" s="118"/>
      <c r="F48" s="123"/>
      <c r="G48" s="1">
        <v>121000</v>
      </c>
      <c r="H48" s="1">
        <v>121000</v>
      </c>
      <c r="I48" s="1">
        <v>121000</v>
      </c>
      <c r="K48" s="24"/>
    </row>
    <row r="49" spans="1:11" ht="15">
      <c r="A49" s="1">
        <v>631</v>
      </c>
      <c r="B49" s="136" t="s">
        <v>104</v>
      </c>
      <c r="C49" s="137">
        <f>SUM(C51:C53)</f>
        <v>7634.601341034322</v>
      </c>
      <c r="D49" s="137">
        <f>SUM(D51:D53)</f>
        <v>230</v>
      </c>
      <c r="E49" s="137">
        <f>SUM(E51:E53)</f>
        <v>3436</v>
      </c>
      <c r="F49" s="138">
        <f t="shared" si="0"/>
        <v>45.00562434782609</v>
      </c>
      <c r="G49" s="137">
        <f>SUM(G51:G53)</f>
        <v>7635</v>
      </c>
      <c r="H49" s="137">
        <f>SUM(H51:H53)</f>
        <v>6087</v>
      </c>
      <c r="I49" s="137">
        <f>SUM(I51:I53)</f>
        <v>6087</v>
      </c>
      <c r="K49">
        <v>456084</v>
      </c>
    </row>
    <row r="50" spans="1:9" ht="15">
      <c r="A50" s="1"/>
      <c r="B50" s="119" t="s">
        <v>27</v>
      </c>
      <c r="C50" s="117">
        <f>D50/30.126*1000</f>
        <v>0</v>
      </c>
      <c r="D50" s="118"/>
      <c r="E50" s="118"/>
      <c r="F50" s="123"/>
      <c r="G50" s="1"/>
      <c r="H50" s="44">
        <f>G50*30.126/1000</f>
        <v>0</v>
      </c>
      <c r="I50" s="44">
        <f>H50*30.126/1000</f>
        <v>0</v>
      </c>
    </row>
    <row r="51" spans="1:9" ht="15">
      <c r="A51" s="1"/>
      <c r="B51" s="131" t="s">
        <v>89</v>
      </c>
      <c r="C51" s="117">
        <f aca="true" t="shared" si="6" ref="C51:C66">D51/30.126*1000</f>
        <v>7302.662152293699</v>
      </c>
      <c r="D51" s="118">
        <v>220</v>
      </c>
      <c r="E51" s="118">
        <v>3349</v>
      </c>
      <c r="F51" s="123">
        <f t="shared" si="0"/>
        <v>45.85998818181818</v>
      </c>
      <c r="G51" s="44">
        <v>7303</v>
      </c>
      <c r="H51" s="44">
        <v>6000</v>
      </c>
      <c r="I51" s="44">
        <v>6000</v>
      </c>
    </row>
    <row r="52" spans="1:9" ht="15">
      <c r="A52" s="1"/>
      <c r="B52" s="131" t="s">
        <v>90</v>
      </c>
      <c r="C52" s="117">
        <f t="shared" si="6"/>
        <v>265.55135099249816</v>
      </c>
      <c r="D52" s="118">
        <v>8</v>
      </c>
      <c r="E52" s="118">
        <v>0</v>
      </c>
      <c r="F52" s="123">
        <f t="shared" si="0"/>
        <v>0</v>
      </c>
      <c r="G52" s="44">
        <v>266</v>
      </c>
      <c r="H52" s="44">
        <v>0</v>
      </c>
      <c r="I52" s="44">
        <v>0</v>
      </c>
    </row>
    <row r="53" spans="1:9" ht="15">
      <c r="A53" s="1" t="s">
        <v>105</v>
      </c>
      <c r="B53" s="116" t="s">
        <v>106</v>
      </c>
      <c r="C53" s="117">
        <f t="shared" si="6"/>
        <v>66.38783774812454</v>
      </c>
      <c r="D53" s="118">
        <v>2</v>
      </c>
      <c r="E53" s="118">
        <v>87</v>
      </c>
      <c r="F53" s="123">
        <f t="shared" si="0"/>
        <v>131.0481</v>
      </c>
      <c r="G53" s="44">
        <v>66</v>
      </c>
      <c r="H53" s="44">
        <v>87</v>
      </c>
      <c r="I53" s="44">
        <v>87</v>
      </c>
    </row>
    <row r="54" spans="1:9" ht="15">
      <c r="A54" s="1">
        <v>632</v>
      </c>
      <c r="B54" s="136" t="s">
        <v>107</v>
      </c>
      <c r="C54" s="137">
        <f>SUM(C56:C66)</f>
        <v>337349.7975170949</v>
      </c>
      <c r="D54" s="137">
        <f>SUM(D56:D66)</f>
        <v>10163</v>
      </c>
      <c r="E54" s="137">
        <f>SUM(E56:E66)</f>
        <v>197906</v>
      </c>
      <c r="F54" s="138">
        <f t="shared" si="0"/>
        <v>58.66492331004625</v>
      </c>
      <c r="G54" s="137">
        <f>SUM(G56:G66)</f>
        <v>354351</v>
      </c>
      <c r="H54" s="137">
        <f>SUM(H56:H66)</f>
        <v>335787.703777468</v>
      </c>
      <c r="I54" s="137">
        <f>SUM(I56:I66)</f>
        <v>335789</v>
      </c>
    </row>
    <row r="55" spans="1:9" ht="15">
      <c r="A55" s="1"/>
      <c r="B55" s="119" t="s">
        <v>27</v>
      </c>
      <c r="C55" s="117"/>
      <c r="D55" s="118"/>
      <c r="E55" s="118"/>
      <c r="F55" s="123"/>
      <c r="G55" s="44"/>
      <c r="H55" s="44"/>
      <c r="I55" s="1"/>
    </row>
    <row r="56" spans="1:11" ht="15">
      <c r="A56" s="1"/>
      <c r="B56" s="131" t="s">
        <v>89</v>
      </c>
      <c r="C56" s="117">
        <f t="shared" si="6"/>
        <v>207860.31998937792</v>
      </c>
      <c r="D56" s="118">
        <v>6262</v>
      </c>
      <c r="E56" s="118">
        <v>131990</v>
      </c>
      <c r="F56" s="123">
        <f t="shared" si="0"/>
        <v>63.499373043755995</v>
      </c>
      <c r="G56" s="117">
        <v>224860</v>
      </c>
      <c r="H56" s="117">
        <v>207860</v>
      </c>
      <c r="I56" s="117">
        <v>207860</v>
      </c>
      <c r="K56" t="s">
        <v>272</v>
      </c>
    </row>
    <row r="57" spans="1:9" ht="15">
      <c r="A57" s="1"/>
      <c r="B57" s="131" t="s">
        <v>175</v>
      </c>
      <c r="C57" s="117">
        <f t="shared" si="6"/>
        <v>13277.567549624908</v>
      </c>
      <c r="D57" s="118">
        <v>400</v>
      </c>
      <c r="E57" s="118">
        <v>5774</v>
      </c>
      <c r="F57" s="123">
        <f t="shared" si="0"/>
        <v>43.486881000000004</v>
      </c>
      <c r="G57" s="117">
        <v>13278</v>
      </c>
      <c r="H57" s="117">
        <f aca="true" t="shared" si="7" ref="H57:H66">C57*0.95</f>
        <v>12613.689172143662</v>
      </c>
      <c r="I57" s="117">
        <v>12614</v>
      </c>
    </row>
    <row r="58" spans="1:9" ht="15">
      <c r="A58" s="1"/>
      <c r="B58" s="131" t="s">
        <v>108</v>
      </c>
      <c r="C58" s="117">
        <f t="shared" si="6"/>
        <v>199.16351324437363</v>
      </c>
      <c r="D58" s="118">
        <v>6</v>
      </c>
      <c r="E58" s="118">
        <v>93</v>
      </c>
      <c r="F58" s="123">
        <f t="shared" si="0"/>
        <v>46.6953</v>
      </c>
      <c r="G58" s="117">
        <v>199</v>
      </c>
      <c r="H58" s="117">
        <f t="shared" si="7"/>
        <v>189.20533758215495</v>
      </c>
      <c r="I58" s="117">
        <v>189</v>
      </c>
    </row>
    <row r="59" spans="1:9" ht="15">
      <c r="A59" s="1"/>
      <c r="B59" s="131" t="s">
        <v>90</v>
      </c>
      <c r="C59" s="117">
        <f t="shared" si="6"/>
        <v>497.90878311093405</v>
      </c>
      <c r="D59" s="118">
        <v>15</v>
      </c>
      <c r="E59" s="118">
        <v>151</v>
      </c>
      <c r="F59" s="123">
        <f t="shared" si="0"/>
        <v>30.32684</v>
      </c>
      <c r="G59" s="117">
        <v>498</v>
      </c>
      <c r="H59" s="117">
        <f t="shared" si="7"/>
        <v>473.0133439553873</v>
      </c>
      <c r="I59" s="117">
        <v>473</v>
      </c>
    </row>
    <row r="60" spans="1:9" ht="15">
      <c r="A60" s="1"/>
      <c r="B60" s="119" t="s">
        <v>109</v>
      </c>
      <c r="C60" s="117">
        <f t="shared" si="6"/>
        <v>663.8783774812455</v>
      </c>
      <c r="D60" s="118">
        <v>20</v>
      </c>
      <c r="E60" s="118">
        <v>125</v>
      </c>
      <c r="F60" s="123">
        <f t="shared" si="0"/>
        <v>18.82875</v>
      </c>
      <c r="G60" s="117">
        <v>664</v>
      </c>
      <c r="H60" s="117">
        <f t="shared" si="7"/>
        <v>630.6844586071832</v>
      </c>
      <c r="I60" s="117">
        <v>631</v>
      </c>
    </row>
    <row r="61" spans="1:9" ht="15">
      <c r="A61" s="1"/>
      <c r="B61" s="116" t="s">
        <v>110</v>
      </c>
      <c r="C61" s="117">
        <f t="shared" si="6"/>
        <v>92942.97284737436</v>
      </c>
      <c r="D61" s="118">
        <v>2800</v>
      </c>
      <c r="E61" s="118">
        <v>48478</v>
      </c>
      <c r="F61" s="123">
        <f t="shared" si="0"/>
        <v>52.158865285714285</v>
      </c>
      <c r="G61" s="117">
        <v>92943</v>
      </c>
      <c r="H61" s="117">
        <v>92943</v>
      </c>
      <c r="I61" s="117">
        <v>92943</v>
      </c>
    </row>
    <row r="62" spans="1:9" ht="15">
      <c r="A62" s="1"/>
      <c r="B62" s="119" t="s">
        <v>176</v>
      </c>
      <c r="C62" s="117">
        <f t="shared" si="6"/>
        <v>5311.027019849964</v>
      </c>
      <c r="D62" s="118">
        <v>160</v>
      </c>
      <c r="E62" s="118">
        <v>5016</v>
      </c>
      <c r="F62" s="123">
        <f t="shared" si="0"/>
        <v>94.44501</v>
      </c>
      <c r="G62" s="117">
        <v>5311</v>
      </c>
      <c r="H62" s="117">
        <v>5311</v>
      </c>
      <c r="I62" s="117">
        <v>5311</v>
      </c>
    </row>
    <row r="63" spans="1:9" ht="15">
      <c r="A63" s="1"/>
      <c r="B63" s="119" t="s">
        <v>111</v>
      </c>
      <c r="C63" s="117">
        <f t="shared" si="6"/>
        <v>6638.783774812454</v>
      </c>
      <c r="D63" s="118">
        <v>200</v>
      </c>
      <c r="E63" s="118">
        <v>1737</v>
      </c>
      <c r="F63" s="123">
        <f t="shared" si="0"/>
        <v>26.164431</v>
      </c>
      <c r="G63" s="117">
        <v>6639</v>
      </c>
      <c r="H63" s="117">
        <f t="shared" si="7"/>
        <v>6306.844586071831</v>
      </c>
      <c r="I63" s="117">
        <v>6307</v>
      </c>
    </row>
    <row r="64" spans="1:9" ht="15">
      <c r="A64" s="1"/>
      <c r="B64" s="119" t="s">
        <v>91</v>
      </c>
      <c r="C64" s="117">
        <f t="shared" si="6"/>
        <v>6638.783774812454</v>
      </c>
      <c r="D64" s="118">
        <v>200</v>
      </c>
      <c r="E64" s="118">
        <v>3411</v>
      </c>
      <c r="F64" s="123">
        <f t="shared" si="0"/>
        <v>51.379892999999996</v>
      </c>
      <c r="G64" s="117">
        <v>6639</v>
      </c>
      <c r="H64" s="117">
        <f t="shared" si="7"/>
        <v>6306.844586071831</v>
      </c>
      <c r="I64" s="117">
        <v>6307</v>
      </c>
    </row>
    <row r="65" spans="1:9" ht="15">
      <c r="A65" s="1"/>
      <c r="B65" s="116" t="s">
        <v>92</v>
      </c>
      <c r="C65" s="117">
        <f t="shared" si="6"/>
        <v>2655.513509924982</v>
      </c>
      <c r="D65" s="118">
        <v>80</v>
      </c>
      <c r="E65" s="118">
        <v>606</v>
      </c>
      <c r="F65" s="123">
        <f t="shared" si="0"/>
        <v>22.820444999999996</v>
      </c>
      <c r="G65" s="117">
        <v>2656</v>
      </c>
      <c r="H65" s="117">
        <f t="shared" si="7"/>
        <v>2522.7378344287326</v>
      </c>
      <c r="I65" s="117">
        <v>2523</v>
      </c>
    </row>
    <row r="66" spans="1:9" ht="15.75" thickBot="1">
      <c r="A66" s="1"/>
      <c r="B66" s="116" t="s">
        <v>316</v>
      </c>
      <c r="C66" s="117">
        <f t="shared" si="6"/>
        <v>663.8783774812455</v>
      </c>
      <c r="D66" s="118">
        <v>20</v>
      </c>
      <c r="E66" s="118">
        <v>525</v>
      </c>
      <c r="F66" s="123">
        <f t="shared" si="0"/>
        <v>79.08075</v>
      </c>
      <c r="G66" s="117">
        <v>664</v>
      </c>
      <c r="H66" s="117">
        <f t="shared" si="7"/>
        <v>630.6844586071832</v>
      </c>
      <c r="I66" s="117">
        <v>631</v>
      </c>
    </row>
    <row r="67" spans="1:9" ht="14.25">
      <c r="A67" s="3"/>
      <c r="B67" s="14"/>
      <c r="C67" s="15" t="s">
        <v>253</v>
      </c>
      <c r="D67" s="15" t="s">
        <v>253</v>
      </c>
      <c r="E67" s="15" t="s">
        <v>330</v>
      </c>
      <c r="F67" s="15"/>
      <c r="G67" s="25" t="s">
        <v>258</v>
      </c>
      <c r="H67" s="25" t="s">
        <v>258</v>
      </c>
      <c r="I67" s="25" t="s">
        <v>258</v>
      </c>
    </row>
    <row r="68" spans="1:9" ht="14.25">
      <c r="A68" s="4"/>
      <c r="B68" s="16" t="s">
        <v>2</v>
      </c>
      <c r="C68" s="17" t="s">
        <v>254</v>
      </c>
      <c r="D68" s="17" t="s">
        <v>254</v>
      </c>
      <c r="E68" s="17" t="s">
        <v>331</v>
      </c>
      <c r="F68" s="17" t="s">
        <v>309</v>
      </c>
      <c r="G68" s="17" t="s">
        <v>259</v>
      </c>
      <c r="H68" s="17" t="s">
        <v>259</v>
      </c>
      <c r="I68" s="17" t="s">
        <v>259</v>
      </c>
    </row>
    <row r="69" spans="1:9" ht="14.25">
      <c r="A69" s="4"/>
      <c r="B69" s="16"/>
      <c r="C69" s="33">
        <v>2009</v>
      </c>
      <c r="D69" s="33">
        <v>2009</v>
      </c>
      <c r="E69" s="36" t="s">
        <v>332</v>
      </c>
      <c r="F69" s="36" t="s">
        <v>310</v>
      </c>
      <c r="G69" s="26" t="s">
        <v>324</v>
      </c>
      <c r="H69" s="26" t="s">
        <v>325</v>
      </c>
      <c r="I69" s="108" t="s">
        <v>334</v>
      </c>
    </row>
    <row r="70" spans="1:9" ht="15" thickBot="1">
      <c r="A70" s="5"/>
      <c r="B70" s="18"/>
      <c r="C70" s="34" t="s">
        <v>227</v>
      </c>
      <c r="D70" s="10" t="s">
        <v>226</v>
      </c>
      <c r="E70" s="19" t="s">
        <v>227</v>
      </c>
      <c r="F70" s="19"/>
      <c r="G70" s="27" t="s">
        <v>260</v>
      </c>
      <c r="H70" s="27" t="s">
        <v>260</v>
      </c>
      <c r="I70" s="109" t="s">
        <v>227</v>
      </c>
    </row>
    <row r="71" spans="1:9" ht="15">
      <c r="A71" s="1">
        <v>633</v>
      </c>
      <c r="B71" s="136" t="s">
        <v>112</v>
      </c>
      <c r="C71" s="137">
        <f>SUM(C73:C97)</f>
        <v>165804.2328885349</v>
      </c>
      <c r="D71" s="137">
        <f>SUM(D73:D97)</f>
        <v>4995</v>
      </c>
      <c r="E71" s="137">
        <f>SUM(E73:E98)</f>
        <v>137322</v>
      </c>
      <c r="F71" s="138">
        <f aca="true" t="shared" si="8" ref="F71:F134">E71/C71*100</f>
        <v>82.82176975078637</v>
      </c>
      <c r="G71" s="137">
        <f>SUM(G73:G98)</f>
        <v>270844</v>
      </c>
      <c r="H71" s="137">
        <f>SUM(H73:H98)</f>
        <v>239898.09999999998</v>
      </c>
      <c r="I71" s="137">
        <f>SUM(I73:I98)</f>
        <v>239900</v>
      </c>
    </row>
    <row r="72" spans="1:9" ht="15">
      <c r="A72" s="1"/>
      <c r="B72" s="119" t="s">
        <v>27</v>
      </c>
      <c r="C72" s="117">
        <f>D72/30.126*1000</f>
        <v>0</v>
      </c>
      <c r="D72" s="118"/>
      <c r="E72" s="118"/>
      <c r="F72" s="123"/>
      <c r="G72" s="44">
        <f>C72*0.92</f>
        <v>0</v>
      </c>
      <c r="H72" s="44"/>
      <c r="I72" s="1"/>
    </row>
    <row r="73" spans="1:9" ht="15">
      <c r="A73" s="1"/>
      <c r="B73" s="131" t="s">
        <v>89</v>
      </c>
      <c r="C73" s="117">
        <f aca="true" t="shared" si="9" ref="C73:C136">D73/30.126*1000</f>
        <v>59749.05397331209</v>
      </c>
      <c r="D73" s="118">
        <v>1800</v>
      </c>
      <c r="E73" s="118">
        <v>26084</v>
      </c>
      <c r="F73" s="123">
        <f t="shared" si="8"/>
        <v>43.65592133333333</v>
      </c>
      <c r="G73" s="44">
        <v>59749</v>
      </c>
      <c r="H73" s="44">
        <f>G73*0.83</f>
        <v>49591.67</v>
      </c>
      <c r="I73" s="1">
        <v>49592</v>
      </c>
    </row>
    <row r="74" spans="1:9" ht="15">
      <c r="A74" s="1"/>
      <c r="B74" s="131" t="s">
        <v>113</v>
      </c>
      <c r="C74" s="117">
        <f t="shared" si="9"/>
        <v>16596.959437031135</v>
      </c>
      <c r="D74" s="118">
        <v>500</v>
      </c>
      <c r="E74" s="118">
        <v>7240</v>
      </c>
      <c r="F74" s="123">
        <f t="shared" si="8"/>
        <v>43.622448000000006</v>
      </c>
      <c r="G74" s="44">
        <v>16597</v>
      </c>
      <c r="H74" s="44">
        <f aca="true" t="shared" si="10" ref="H74:H97">G74*0.83</f>
        <v>13775.51</v>
      </c>
      <c r="I74" s="1">
        <v>13776</v>
      </c>
    </row>
    <row r="75" spans="1:9" ht="15">
      <c r="A75" s="1"/>
      <c r="B75" s="131" t="s">
        <v>287</v>
      </c>
      <c r="C75" s="117"/>
      <c r="D75" s="118"/>
      <c r="E75" s="118"/>
      <c r="F75" s="123"/>
      <c r="G75" s="44">
        <v>6692</v>
      </c>
      <c r="H75" s="44"/>
      <c r="I75" s="1">
        <v>0</v>
      </c>
    </row>
    <row r="76" spans="1:9" ht="15">
      <c r="A76" s="1"/>
      <c r="B76" s="131" t="s">
        <v>185</v>
      </c>
      <c r="C76" s="117">
        <f t="shared" si="9"/>
        <v>16596.959437031135</v>
      </c>
      <c r="D76" s="118">
        <v>500</v>
      </c>
      <c r="E76" s="118">
        <v>9313</v>
      </c>
      <c r="F76" s="123">
        <f t="shared" si="8"/>
        <v>56.1126876</v>
      </c>
      <c r="G76" s="44">
        <v>23597</v>
      </c>
      <c r="H76" s="44">
        <f t="shared" si="10"/>
        <v>19585.51</v>
      </c>
      <c r="I76" s="1">
        <v>19586</v>
      </c>
    </row>
    <row r="77" spans="1:9" ht="15">
      <c r="A77" s="1"/>
      <c r="B77" s="116" t="s">
        <v>90</v>
      </c>
      <c r="C77" s="117">
        <f t="shared" si="9"/>
        <v>4979.08783110934</v>
      </c>
      <c r="D77" s="118">
        <v>150</v>
      </c>
      <c r="E77" s="118">
        <v>4288</v>
      </c>
      <c r="F77" s="123">
        <f t="shared" si="8"/>
        <v>86.120192</v>
      </c>
      <c r="G77" s="112">
        <v>4979</v>
      </c>
      <c r="H77" s="44">
        <v>4979</v>
      </c>
      <c r="I77" s="1">
        <v>4979</v>
      </c>
    </row>
    <row r="78" spans="1:9" ht="15">
      <c r="A78" s="1"/>
      <c r="B78" s="116" t="s">
        <v>114</v>
      </c>
      <c r="C78" s="117">
        <f t="shared" si="9"/>
        <v>1327.756754962491</v>
      </c>
      <c r="D78" s="118">
        <v>40</v>
      </c>
      <c r="E78" s="118">
        <v>277</v>
      </c>
      <c r="F78" s="123">
        <f t="shared" si="8"/>
        <v>20.862254999999998</v>
      </c>
      <c r="G78" s="44">
        <v>1328</v>
      </c>
      <c r="H78" s="44">
        <f t="shared" si="10"/>
        <v>1102.24</v>
      </c>
      <c r="I78" s="44">
        <v>1102</v>
      </c>
    </row>
    <row r="79" spans="1:9" ht="15">
      <c r="A79" s="1"/>
      <c r="B79" s="116" t="s">
        <v>108</v>
      </c>
      <c r="C79" s="117">
        <f t="shared" si="9"/>
        <v>66.38783774812454</v>
      </c>
      <c r="D79" s="118">
        <v>2</v>
      </c>
      <c r="E79" s="118"/>
      <c r="F79" s="123">
        <f t="shared" si="8"/>
        <v>0</v>
      </c>
      <c r="G79" s="44">
        <v>66</v>
      </c>
      <c r="H79" s="44">
        <f t="shared" si="10"/>
        <v>54.779999999999994</v>
      </c>
      <c r="I79" s="1">
        <v>55</v>
      </c>
    </row>
    <row r="80" spans="1:9" ht="15">
      <c r="A80" s="1"/>
      <c r="B80" s="119" t="s">
        <v>177</v>
      </c>
      <c r="C80" s="117">
        <f t="shared" si="9"/>
        <v>1659.6959437031135</v>
      </c>
      <c r="D80" s="118">
        <v>50</v>
      </c>
      <c r="E80" s="118">
        <v>638</v>
      </c>
      <c r="F80" s="123">
        <f t="shared" si="8"/>
        <v>38.44077600000001</v>
      </c>
      <c r="G80" s="44">
        <v>1660</v>
      </c>
      <c r="H80" s="44">
        <f t="shared" si="10"/>
        <v>1377.8</v>
      </c>
      <c r="I80" s="1">
        <v>1378</v>
      </c>
    </row>
    <row r="81" spans="1:9" ht="15">
      <c r="A81" s="1"/>
      <c r="B81" s="116" t="s">
        <v>115</v>
      </c>
      <c r="C81" s="117">
        <f t="shared" si="9"/>
        <v>1659.6959437031135</v>
      </c>
      <c r="D81" s="118">
        <v>50</v>
      </c>
      <c r="E81" s="118">
        <v>349</v>
      </c>
      <c r="F81" s="123">
        <f t="shared" si="8"/>
        <v>21.027948000000002</v>
      </c>
      <c r="G81" s="44">
        <v>2660</v>
      </c>
      <c r="H81" s="44">
        <f t="shared" si="10"/>
        <v>2207.7999999999997</v>
      </c>
      <c r="I81" s="1">
        <v>2208</v>
      </c>
    </row>
    <row r="82" spans="1:9" ht="15">
      <c r="A82" s="1"/>
      <c r="B82" s="119" t="s">
        <v>91</v>
      </c>
      <c r="C82" s="117">
        <f t="shared" si="9"/>
        <v>829.8479718515567</v>
      </c>
      <c r="D82" s="118">
        <v>25</v>
      </c>
      <c r="E82" s="118">
        <v>258</v>
      </c>
      <c r="F82" s="123">
        <f t="shared" si="8"/>
        <v>31.090032</v>
      </c>
      <c r="G82" s="44">
        <v>830</v>
      </c>
      <c r="H82" s="44">
        <f t="shared" si="10"/>
        <v>688.9</v>
      </c>
      <c r="I82" s="1">
        <v>689</v>
      </c>
    </row>
    <row r="83" spans="1:9" ht="15">
      <c r="A83" s="1"/>
      <c r="B83" s="116" t="s">
        <v>92</v>
      </c>
      <c r="C83" s="117">
        <f t="shared" si="9"/>
        <v>995.8175662218681</v>
      </c>
      <c r="D83" s="118">
        <v>30</v>
      </c>
      <c r="E83" s="118">
        <v>609</v>
      </c>
      <c r="F83" s="123">
        <f t="shared" si="8"/>
        <v>61.15578000000001</v>
      </c>
      <c r="G83" s="44">
        <v>996</v>
      </c>
      <c r="H83" s="44">
        <f t="shared" si="10"/>
        <v>826.68</v>
      </c>
      <c r="I83" s="1">
        <v>827</v>
      </c>
    </row>
    <row r="84" spans="1:9" ht="15">
      <c r="A84" s="1"/>
      <c r="B84" s="116" t="s">
        <v>61</v>
      </c>
      <c r="C84" s="117">
        <f t="shared" si="9"/>
        <v>8298.479718515568</v>
      </c>
      <c r="D84" s="118">
        <v>250</v>
      </c>
      <c r="E84" s="118">
        <v>7137</v>
      </c>
      <c r="F84" s="123">
        <f t="shared" si="8"/>
        <v>86.00370480000001</v>
      </c>
      <c r="G84" s="44">
        <v>8298</v>
      </c>
      <c r="H84" s="44">
        <v>8298</v>
      </c>
      <c r="I84" s="1">
        <v>8298</v>
      </c>
    </row>
    <row r="85" spans="1:9" ht="15">
      <c r="A85" s="1"/>
      <c r="B85" s="116" t="s">
        <v>93</v>
      </c>
      <c r="C85" s="117">
        <f t="shared" si="9"/>
        <v>2323.5743211843587</v>
      </c>
      <c r="D85" s="118">
        <v>70</v>
      </c>
      <c r="E85" s="118">
        <v>1199</v>
      </c>
      <c r="F85" s="123">
        <f t="shared" si="8"/>
        <v>51.60153428571429</v>
      </c>
      <c r="G85" s="44">
        <v>2324</v>
      </c>
      <c r="H85" s="44">
        <v>2324</v>
      </c>
      <c r="I85" s="1">
        <v>2324</v>
      </c>
    </row>
    <row r="86" spans="1:9" ht="15">
      <c r="A86" s="1"/>
      <c r="B86" s="116" t="s">
        <v>116</v>
      </c>
      <c r="C86" s="117">
        <f t="shared" si="9"/>
        <v>6638.783774812454</v>
      </c>
      <c r="D86" s="118">
        <v>200</v>
      </c>
      <c r="E86" s="118">
        <v>1426</v>
      </c>
      <c r="F86" s="123">
        <f t="shared" si="8"/>
        <v>21.479838</v>
      </c>
      <c r="G86" s="44">
        <v>6639</v>
      </c>
      <c r="H86" s="44">
        <f t="shared" si="10"/>
        <v>5510.37</v>
      </c>
      <c r="I86" s="59">
        <v>5510</v>
      </c>
    </row>
    <row r="87" spans="1:9" ht="15">
      <c r="A87" s="1"/>
      <c r="B87" s="116" t="s">
        <v>95</v>
      </c>
      <c r="C87" s="117">
        <f t="shared" si="9"/>
        <v>5311.027019849964</v>
      </c>
      <c r="D87" s="118">
        <v>160</v>
      </c>
      <c r="E87" s="118">
        <v>1090</v>
      </c>
      <c r="F87" s="123">
        <f t="shared" si="8"/>
        <v>20.5233375</v>
      </c>
      <c r="G87" s="112">
        <v>2422</v>
      </c>
      <c r="H87" s="44">
        <v>2422</v>
      </c>
      <c r="I87" s="59">
        <v>2422</v>
      </c>
    </row>
    <row r="88" spans="1:9" ht="15">
      <c r="A88" s="1"/>
      <c r="B88" s="116" t="s">
        <v>117</v>
      </c>
      <c r="C88" s="117">
        <f t="shared" si="9"/>
        <v>1327.756754962491</v>
      </c>
      <c r="D88" s="118">
        <v>40</v>
      </c>
      <c r="E88" s="118">
        <v>1110</v>
      </c>
      <c r="F88" s="123">
        <f t="shared" si="8"/>
        <v>83.59965</v>
      </c>
      <c r="G88" s="44">
        <v>1328</v>
      </c>
      <c r="H88" s="44">
        <v>1328</v>
      </c>
      <c r="I88" s="59">
        <v>1328</v>
      </c>
    </row>
    <row r="89" spans="1:9" ht="15">
      <c r="A89" s="1"/>
      <c r="B89" s="131" t="s">
        <v>187</v>
      </c>
      <c r="C89" s="117">
        <f t="shared" si="9"/>
        <v>6970.722963553077</v>
      </c>
      <c r="D89" s="118">
        <v>210</v>
      </c>
      <c r="E89" s="118">
        <v>3306</v>
      </c>
      <c r="F89" s="123">
        <f t="shared" si="8"/>
        <v>47.426931428571436</v>
      </c>
      <c r="G89" s="44">
        <v>6971</v>
      </c>
      <c r="H89" s="44">
        <f t="shared" si="10"/>
        <v>5785.929999999999</v>
      </c>
      <c r="I89" s="59">
        <v>5786</v>
      </c>
    </row>
    <row r="90" spans="1:9" ht="15">
      <c r="A90" s="1"/>
      <c r="B90" s="139" t="s">
        <v>118</v>
      </c>
      <c r="C90" s="117">
        <f t="shared" si="9"/>
        <v>2323.5743211843587</v>
      </c>
      <c r="D90" s="118">
        <v>70</v>
      </c>
      <c r="E90" s="118">
        <v>1575</v>
      </c>
      <c r="F90" s="123">
        <f t="shared" si="8"/>
        <v>67.7835</v>
      </c>
      <c r="G90" s="44">
        <v>2324</v>
      </c>
      <c r="H90" s="44">
        <f t="shared" si="10"/>
        <v>1928.9199999999998</v>
      </c>
      <c r="I90" s="59">
        <v>1929</v>
      </c>
    </row>
    <row r="91" spans="1:9" ht="15">
      <c r="A91" s="1"/>
      <c r="B91" s="140" t="s">
        <v>97</v>
      </c>
      <c r="C91" s="117">
        <f t="shared" si="9"/>
        <v>5576.5783708424615</v>
      </c>
      <c r="D91" s="118">
        <v>168</v>
      </c>
      <c r="E91" s="118">
        <v>4365</v>
      </c>
      <c r="F91" s="123">
        <f t="shared" si="8"/>
        <v>78.27380357142857</v>
      </c>
      <c r="G91" s="44">
        <v>5577</v>
      </c>
      <c r="H91" s="44">
        <v>5577</v>
      </c>
      <c r="I91" s="59">
        <v>5577</v>
      </c>
    </row>
    <row r="92" spans="1:9" ht="15">
      <c r="A92" s="1"/>
      <c r="B92" s="140" t="s">
        <v>74</v>
      </c>
      <c r="C92" s="117">
        <f t="shared" si="9"/>
        <v>2655.513509924982</v>
      </c>
      <c r="D92" s="118">
        <v>80</v>
      </c>
      <c r="E92" s="118">
        <v>303</v>
      </c>
      <c r="F92" s="123">
        <f t="shared" si="8"/>
        <v>11.410222499999998</v>
      </c>
      <c r="G92" s="44">
        <v>2656</v>
      </c>
      <c r="H92" s="44">
        <f t="shared" si="10"/>
        <v>2204.48</v>
      </c>
      <c r="I92" s="59">
        <v>2204</v>
      </c>
    </row>
    <row r="93" spans="1:9" ht="15">
      <c r="A93" s="1"/>
      <c r="B93" s="140" t="s">
        <v>178</v>
      </c>
      <c r="C93" s="117">
        <f t="shared" si="9"/>
        <v>14937.263493328022</v>
      </c>
      <c r="D93" s="118">
        <v>450</v>
      </c>
      <c r="E93" s="118">
        <v>0</v>
      </c>
      <c r="F93" s="123">
        <f t="shared" si="8"/>
        <v>0</v>
      </c>
      <c r="G93" s="44">
        <v>14937</v>
      </c>
      <c r="H93" s="44">
        <f t="shared" si="10"/>
        <v>12397.71</v>
      </c>
      <c r="I93" s="59">
        <v>12398</v>
      </c>
    </row>
    <row r="94" spans="1:9" ht="15">
      <c r="A94" s="1"/>
      <c r="B94" s="116" t="s">
        <v>263</v>
      </c>
      <c r="C94" s="117">
        <f t="shared" si="9"/>
        <v>0</v>
      </c>
      <c r="D94" s="118">
        <v>0</v>
      </c>
      <c r="E94" s="118">
        <v>22811</v>
      </c>
      <c r="F94" s="123"/>
      <c r="G94" s="44">
        <v>44200</v>
      </c>
      <c r="H94" s="44">
        <v>44200</v>
      </c>
      <c r="I94" s="44">
        <v>44200</v>
      </c>
    </row>
    <row r="95" spans="1:9" ht="15">
      <c r="A95" s="1"/>
      <c r="B95" s="132" t="s">
        <v>248</v>
      </c>
      <c r="C95" s="117">
        <v>3320</v>
      </c>
      <c r="D95" s="118">
        <v>100</v>
      </c>
      <c r="E95" s="118">
        <v>3833</v>
      </c>
      <c r="F95" s="123">
        <f t="shared" si="8"/>
        <v>115.45180722891565</v>
      </c>
      <c r="G95" s="44">
        <v>4000</v>
      </c>
      <c r="H95" s="44">
        <v>4000</v>
      </c>
      <c r="I95" s="44">
        <v>4000</v>
      </c>
    </row>
    <row r="96" spans="1:9" ht="15">
      <c r="A96" s="1"/>
      <c r="B96" s="132" t="s">
        <v>294</v>
      </c>
      <c r="C96" s="117"/>
      <c r="D96" s="118"/>
      <c r="E96" s="118">
        <v>286</v>
      </c>
      <c r="F96" s="123"/>
      <c r="G96" s="44">
        <v>9356</v>
      </c>
      <c r="H96" s="44">
        <v>9356</v>
      </c>
      <c r="I96" s="44">
        <v>9356</v>
      </c>
    </row>
    <row r="97" spans="1:9" ht="15">
      <c r="A97" s="1"/>
      <c r="B97" s="116" t="s">
        <v>316</v>
      </c>
      <c r="C97" s="117">
        <f t="shared" si="9"/>
        <v>1659.6959437031135</v>
      </c>
      <c r="D97" s="118">
        <v>50</v>
      </c>
      <c r="E97" s="118">
        <v>827</v>
      </c>
      <c r="F97" s="123">
        <f t="shared" si="8"/>
        <v>49.828404000000006</v>
      </c>
      <c r="G97" s="44">
        <v>1660</v>
      </c>
      <c r="H97" s="44">
        <f t="shared" si="10"/>
        <v>1377.8</v>
      </c>
      <c r="I97" s="44">
        <v>1378</v>
      </c>
    </row>
    <row r="98" spans="1:9" ht="15">
      <c r="A98" s="1"/>
      <c r="B98" s="116" t="s">
        <v>279</v>
      </c>
      <c r="C98" s="117"/>
      <c r="D98" s="118"/>
      <c r="E98" s="118">
        <v>38998</v>
      </c>
      <c r="F98" s="123"/>
      <c r="G98" s="44">
        <v>38998</v>
      </c>
      <c r="H98" s="44">
        <v>38998</v>
      </c>
      <c r="I98" s="44">
        <v>38998</v>
      </c>
    </row>
    <row r="99" spans="1:9" ht="15">
      <c r="A99" s="1">
        <v>634</v>
      </c>
      <c r="B99" s="136" t="s">
        <v>119</v>
      </c>
      <c r="C99" s="137">
        <f>SUM(C101:C103)</f>
        <v>26422.359423753565</v>
      </c>
      <c r="D99" s="137">
        <f>SUM(D101:D103)</f>
        <v>796</v>
      </c>
      <c r="E99" s="137">
        <f>SUM(E101:E103)</f>
        <v>14826</v>
      </c>
      <c r="F99" s="138">
        <f t="shared" si="8"/>
        <v>56.11156733668342</v>
      </c>
      <c r="G99" s="137">
        <f>SUM(G101:G103)</f>
        <v>30422</v>
      </c>
      <c r="H99" s="137">
        <f>SUM(H101:H103)</f>
        <v>29315.98</v>
      </c>
      <c r="I99" s="137">
        <f>SUM(I101:I103)</f>
        <v>30422</v>
      </c>
    </row>
    <row r="100" spans="1:9" ht="15">
      <c r="A100" s="1"/>
      <c r="B100" s="119" t="s">
        <v>27</v>
      </c>
      <c r="C100" s="117">
        <f t="shared" si="9"/>
        <v>0</v>
      </c>
      <c r="D100" s="118"/>
      <c r="E100" s="118"/>
      <c r="F100" s="123"/>
      <c r="G100" s="44">
        <f>C100*0.92</f>
        <v>0</v>
      </c>
      <c r="H100" s="44">
        <f>G100*30.126/1000</f>
        <v>0</v>
      </c>
      <c r="I100" s="1"/>
    </row>
    <row r="101" spans="1:11" ht="15">
      <c r="A101" s="1"/>
      <c r="B101" s="131" t="s">
        <v>89</v>
      </c>
      <c r="C101" s="117">
        <f t="shared" si="9"/>
        <v>19916.35132443736</v>
      </c>
      <c r="D101" s="118">
        <v>600</v>
      </c>
      <c r="E101" s="118">
        <v>11903</v>
      </c>
      <c r="F101" s="123">
        <f t="shared" si="8"/>
        <v>59.764963</v>
      </c>
      <c r="G101" s="44">
        <v>23916</v>
      </c>
      <c r="H101" s="44">
        <v>23916</v>
      </c>
      <c r="I101" s="44">
        <v>23916</v>
      </c>
      <c r="K101" t="s">
        <v>278</v>
      </c>
    </row>
    <row r="102" spans="1:9" ht="15">
      <c r="A102" s="1"/>
      <c r="B102" s="116" t="s">
        <v>90</v>
      </c>
      <c r="C102" s="117">
        <f t="shared" si="9"/>
        <v>5974.905397331208</v>
      </c>
      <c r="D102" s="118">
        <v>180</v>
      </c>
      <c r="E102" s="118">
        <v>2788</v>
      </c>
      <c r="F102" s="123">
        <f t="shared" si="8"/>
        <v>46.66182666666667</v>
      </c>
      <c r="G102" s="44">
        <v>5975</v>
      </c>
      <c r="H102" s="44">
        <f>G102*0.83</f>
        <v>4959.25</v>
      </c>
      <c r="I102" s="44">
        <v>5975</v>
      </c>
    </row>
    <row r="103" spans="1:9" ht="15">
      <c r="A103" s="1"/>
      <c r="B103" s="116" t="s">
        <v>109</v>
      </c>
      <c r="C103" s="117">
        <f t="shared" si="9"/>
        <v>531.1027019849963</v>
      </c>
      <c r="D103" s="118">
        <v>16</v>
      </c>
      <c r="E103" s="118">
        <v>135</v>
      </c>
      <c r="F103" s="123">
        <f t="shared" si="8"/>
        <v>25.418812500000005</v>
      </c>
      <c r="G103" s="44">
        <v>531</v>
      </c>
      <c r="H103" s="44">
        <f>G103*0.83</f>
        <v>440.72999999999996</v>
      </c>
      <c r="I103" s="44">
        <v>531</v>
      </c>
    </row>
    <row r="104" spans="1:9" ht="15">
      <c r="A104" s="1"/>
      <c r="B104" s="119"/>
      <c r="C104" s="117">
        <f t="shared" si="9"/>
        <v>0</v>
      </c>
      <c r="D104" s="118"/>
      <c r="E104" s="118"/>
      <c r="F104" s="123"/>
      <c r="G104" s="44">
        <f>C104*0.92</f>
        <v>0</v>
      </c>
      <c r="H104" s="44"/>
      <c r="I104" s="1"/>
    </row>
    <row r="105" spans="1:9" ht="15">
      <c r="A105" s="1">
        <v>635</v>
      </c>
      <c r="B105" s="136" t="s">
        <v>120</v>
      </c>
      <c r="C105" s="137">
        <f>SUM(C107:C119)</f>
        <v>201022.37270132115</v>
      </c>
      <c r="D105" s="137">
        <f>SUM(D107:D119)</f>
        <v>6056</v>
      </c>
      <c r="E105" s="137">
        <f>SUM(E107:E119)</f>
        <v>135427</v>
      </c>
      <c r="F105" s="138">
        <f t="shared" si="8"/>
        <v>67.36911826287978</v>
      </c>
      <c r="G105" s="137">
        <f>SUM(G107:G120)</f>
        <v>363643</v>
      </c>
      <c r="H105" s="137">
        <f>SUM(H107:H120)</f>
        <v>281716.9298944434</v>
      </c>
      <c r="I105" s="137">
        <f>SUM(I107:I120)</f>
        <v>306958</v>
      </c>
    </row>
    <row r="106" spans="1:9" ht="15">
      <c r="A106" s="1"/>
      <c r="B106" s="119" t="s">
        <v>27</v>
      </c>
      <c r="C106" s="117"/>
      <c r="D106" s="118"/>
      <c r="E106" s="118"/>
      <c r="F106" s="123"/>
      <c r="G106" s="44"/>
      <c r="H106" s="44"/>
      <c r="I106" s="1"/>
    </row>
    <row r="107" spans="1:9" ht="15">
      <c r="A107" s="1"/>
      <c r="B107" s="131" t="s">
        <v>89</v>
      </c>
      <c r="C107" s="117">
        <f t="shared" si="9"/>
        <v>66387.83774812454</v>
      </c>
      <c r="D107" s="118">
        <v>2000</v>
      </c>
      <c r="E107" s="118">
        <v>25387</v>
      </c>
      <c r="F107" s="123">
        <f t="shared" si="8"/>
        <v>38.2404381</v>
      </c>
      <c r="G107" s="44">
        <v>88221</v>
      </c>
      <c r="H107" s="44">
        <f>C107*0.83</f>
        <v>55101.905330943366</v>
      </c>
      <c r="I107" s="59">
        <v>66388</v>
      </c>
    </row>
    <row r="108" spans="1:9" ht="15">
      <c r="A108" s="1"/>
      <c r="B108" s="131" t="s">
        <v>216</v>
      </c>
      <c r="C108" s="117">
        <f t="shared" si="9"/>
        <v>49790.87831109341</v>
      </c>
      <c r="D108" s="118">
        <v>1500</v>
      </c>
      <c r="E108" s="118">
        <v>32209</v>
      </c>
      <c r="F108" s="123">
        <f t="shared" si="8"/>
        <v>64.6885556</v>
      </c>
      <c r="G108" s="44">
        <v>49791</v>
      </c>
      <c r="H108" s="44">
        <f aca="true" t="shared" si="11" ref="H108:H118">C108*0.83</f>
        <v>41326.42899820753</v>
      </c>
      <c r="I108" s="44">
        <v>49791</v>
      </c>
    </row>
    <row r="109" spans="1:9" ht="15">
      <c r="A109" s="1"/>
      <c r="B109" s="131" t="s">
        <v>326</v>
      </c>
      <c r="C109" s="117"/>
      <c r="D109" s="118"/>
      <c r="E109" s="118">
        <v>45606</v>
      </c>
      <c r="F109" s="123"/>
      <c r="G109" s="44">
        <v>91212</v>
      </c>
      <c r="H109" s="44">
        <v>91212</v>
      </c>
      <c r="I109" s="44">
        <v>91212</v>
      </c>
    </row>
    <row r="110" spans="1:9" ht="15">
      <c r="A110" s="1"/>
      <c r="B110" s="116" t="s">
        <v>90</v>
      </c>
      <c r="C110" s="117">
        <f t="shared" si="9"/>
        <v>331.93918874062274</v>
      </c>
      <c r="D110" s="118">
        <v>10</v>
      </c>
      <c r="E110" s="118"/>
      <c r="F110" s="123">
        <f t="shared" si="8"/>
        <v>0</v>
      </c>
      <c r="G110" s="44">
        <v>332</v>
      </c>
      <c r="H110" s="44">
        <f t="shared" si="11"/>
        <v>275.50952665471686</v>
      </c>
      <c r="I110" s="44">
        <v>332</v>
      </c>
    </row>
    <row r="111" spans="1:9" ht="15">
      <c r="A111" s="1"/>
      <c r="B111" s="116" t="s">
        <v>121</v>
      </c>
      <c r="C111" s="117">
        <f t="shared" si="9"/>
        <v>995.8175662218681</v>
      </c>
      <c r="D111" s="118">
        <v>30</v>
      </c>
      <c r="E111" s="118">
        <v>796</v>
      </c>
      <c r="F111" s="123">
        <f t="shared" si="8"/>
        <v>79.93432</v>
      </c>
      <c r="G111" s="44">
        <v>996</v>
      </c>
      <c r="H111" s="44">
        <f t="shared" si="11"/>
        <v>826.5285799641505</v>
      </c>
      <c r="I111" s="44">
        <v>996</v>
      </c>
    </row>
    <row r="112" spans="1:9" ht="15">
      <c r="A112" s="1"/>
      <c r="B112" s="116" t="s">
        <v>122</v>
      </c>
      <c r="C112" s="117">
        <f t="shared" si="9"/>
        <v>18256.65538073425</v>
      </c>
      <c r="D112" s="118">
        <v>550</v>
      </c>
      <c r="E112" s="118">
        <v>9382</v>
      </c>
      <c r="F112" s="123">
        <f t="shared" si="8"/>
        <v>51.38947854545455</v>
      </c>
      <c r="G112" s="44">
        <v>18257</v>
      </c>
      <c r="H112" s="44">
        <f t="shared" si="11"/>
        <v>15153.023966009427</v>
      </c>
      <c r="I112" s="44">
        <v>18257</v>
      </c>
    </row>
    <row r="113" spans="1:9" ht="15">
      <c r="A113" s="1"/>
      <c r="B113" s="116" t="s">
        <v>170</v>
      </c>
      <c r="C113" s="117">
        <f t="shared" si="9"/>
        <v>33393.08238730664</v>
      </c>
      <c r="D113" s="118">
        <v>1006</v>
      </c>
      <c r="E113" s="118">
        <v>16958</v>
      </c>
      <c r="F113" s="123">
        <f t="shared" si="8"/>
        <v>50.782972962226644</v>
      </c>
      <c r="G113" s="44">
        <v>33393</v>
      </c>
      <c r="H113" s="44">
        <v>33393</v>
      </c>
      <c r="I113" s="44">
        <v>33393</v>
      </c>
    </row>
    <row r="114" spans="1:9" ht="15">
      <c r="A114" s="1"/>
      <c r="B114" s="119" t="s">
        <v>176</v>
      </c>
      <c r="C114" s="117">
        <f t="shared" si="9"/>
        <v>1659.6959437031135</v>
      </c>
      <c r="D114" s="118">
        <v>50</v>
      </c>
      <c r="E114" s="118">
        <v>46</v>
      </c>
      <c r="F114" s="123">
        <f t="shared" si="8"/>
        <v>2.771592</v>
      </c>
      <c r="G114" s="44">
        <v>1660</v>
      </c>
      <c r="H114" s="44">
        <f t="shared" si="11"/>
        <v>1377.547633273584</v>
      </c>
      <c r="I114" s="44">
        <v>1660</v>
      </c>
    </row>
    <row r="115" spans="1:9" ht="15">
      <c r="A115" s="1"/>
      <c r="B115" s="116" t="s">
        <v>123</v>
      </c>
      <c r="C115" s="117">
        <f t="shared" si="9"/>
        <v>1659.6959437031135</v>
      </c>
      <c r="D115" s="118">
        <v>50</v>
      </c>
      <c r="E115" s="118">
        <v>0</v>
      </c>
      <c r="F115" s="123">
        <f t="shared" si="8"/>
        <v>0</v>
      </c>
      <c r="G115" s="44">
        <v>660</v>
      </c>
      <c r="H115" s="44">
        <f t="shared" si="11"/>
        <v>1377.547633273584</v>
      </c>
      <c r="I115" s="44">
        <v>660</v>
      </c>
    </row>
    <row r="116" spans="1:9" ht="15">
      <c r="A116" s="1"/>
      <c r="B116" s="116" t="s">
        <v>224</v>
      </c>
      <c r="C116" s="117">
        <f t="shared" si="9"/>
        <v>13277.567549624908</v>
      </c>
      <c r="D116" s="118">
        <v>400</v>
      </c>
      <c r="E116" s="118"/>
      <c r="F116" s="123">
        <f t="shared" si="8"/>
        <v>0</v>
      </c>
      <c r="G116" s="44">
        <v>29000</v>
      </c>
      <c r="H116" s="44">
        <v>29000</v>
      </c>
      <c r="I116" s="44">
        <v>29000</v>
      </c>
    </row>
    <row r="117" spans="1:9" ht="15">
      <c r="A117" s="1"/>
      <c r="B117" s="116" t="s">
        <v>124</v>
      </c>
      <c r="C117" s="117">
        <f t="shared" si="9"/>
        <v>331.93918874062274</v>
      </c>
      <c r="D117" s="118">
        <v>10</v>
      </c>
      <c r="E117" s="118"/>
      <c r="F117" s="123">
        <f t="shared" si="8"/>
        <v>0</v>
      </c>
      <c r="G117" s="44">
        <v>332</v>
      </c>
      <c r="H117" s="44">
        <f t="shared" si="11"/>
        <v>275.50952665471686</v>
      </c>
      <c r="I117" s="44">
        <v>332</v>
      </c>
    </row>
    <row r="118" spans="1:9" ht="15">
      <c r="A118" s="1"/>
      <c r="B118" s="116" t="s">
        <v>316</v>
      </c>
      <c r="C118" s="117">
        <f t="shared" si="9"/>
        <v>14937.263493328022</v>
      </c>
      <c r="D118" s="118">
        <v>450</v>
      </c>
      <c r="E118" s="118">
        <v>5043</v>
      </c>
      <c r="F118" s="123">
        <f t="shared" si="8"/>
        <v>33.761204</v>
      </c>
      <c r="G118" s="44">
        <v>14937</v>
      </c>
      <c r="H118" s="44">
        <f t="shared" si="11"/>
        <v>12397.928699462258</v>
      </c>
      <c r="I118" s="44">
        <v>14937</v>
      </c>
    </row>
    <row r="119" spans="1:9" s="156" customFormat="1" ht="15">
      <c r="A119" s="149"/>
      <c r="B119" s="116" t="s">
        <v>293</v>
      </c>
      <c r="C119" s="117">
        <f t="shared" si="9"/>
        <v>0</v>
      </c>
      <c r="D119" s="118">
        <v>0</v>
      </c>
      <c r="E119" s="118"/>
      <c r="F119" s="123"/>
      <c r="G119" s="112">
        <v>15852</v>
      </c>
      <c r="H119" s="112">
        <v>0</v>
      </c>
      <c r="I119" s="180">
        <v>0</v>
      </c>
    </row>
    <row r="120" spans="1:9" s="156" customFormat="1" ht="15">
      <c r="A120" s="149"/>
      <c r="B120" s="131" t="s">
        <v>288</v>
      </c>
      <c r="C120" s="117"/>
      <c r="D120" s="118"/>
      <c r="E120" s="118"/>
      <c r="F120" s="123"/>
      <c r="G120" s="112">
        <v>19000</v>
      </c>
      <c r="H120" s="112">
        <v>0</v>
      </c>
      <c r="I120" s="180">
        <v>0</v>
      </c>
    </row>
    <row r="121" spans="1:9" ht="15">
      <c r="A121" s="1">
        <v>636</v>
      </c>
      <c r="B121" s="136" t="s">
        <v>125</v>
      </c>
      <c r="C121" s="137">
        <f>SUM(C123:C126)</f>
        <v>23069.773617473278</v>
      </c>
      <c r="D121" s="137">
        <f>SUM(D123:D126)</f>
        <v>695</v>
      </c>
      <c r="E121" s="137">
        <f>SUM(E123:E126)</f>
        <v>7600</v>
      </c>
      <c r="F121" s="138">
        <f t="shared" si="8"/>
        <v>32.94353956834533</v>
      </c>
      <c r="G121" s="137">
        <f>SUM(G123:G126)</f>
        <v>23406</v>
      </c>
      <c r="H121" s="137">
        <f>SUM(H123:H126)</f>
        <v>23406</v>
      </c>
      <c r="I121" s="137">
        <f>SUM(I123:I126)</f>
        <v>23406</v>
      </c>
    </row>
    <row r="122" spans="1:9" ht="15">
      <c r="A122" s="1"/>
      <c r="B122" s="119" t="s">
        <v>27</v>
      </c>
      <c r="C122" s="117"/>
      <c r="D122" s="118"/>
      <c r="E122" s="118"/>
      <c r="F122" s="123"/>
      <c r="G122" s="44">
        <f>C122*0.92</f>
        <v>0</v>
      </c>
      <c r="H122" s="44"/>
      <c r="I122" s="44"/>
    </row>
    <row r="123" spans="1:10" ht="15">
      <c r="A123" s="1"/>
      <c r="B123" s="131" t="s">
        <v>89</v>
      </c>
      <c r="C123" s="117">
        <f t="shared" si="9"/>
        <v>20580.229701918608</v>
      </c>
      <c r="D123" s="118">
        <v>620</v>
      </c>
      <c r="E123" s="118">
        <v>7148</v>
      </c>
      <c r="F123" s="123">
        <f t="shared" si="8"/>
        <v>34.73236258064516</v>
      </c>
      <c r="G123" s="44">
        <v>20916</v>
      </c>
      <c r="H123" s="44">
        <v>20916</v>
      </c>
      <c r="I123" s="44">
        <v>20916</v>
      </c>
      <c r="J123" s="24" t="s">
        <v>295</v>
      </c>
    </row>
    <row r="124" spans="1:9" ht="15">
      <c r="A124" s="1"/>
      <c r="B124" s="116" t="s">
        <v>109</v>
      </c>
      <c r="C124" s="117">
        <f t="shared" si="9"/>
        <v>132.77567549624908</v>
      </c>
      <c r="D124" s="118">
        <v>4</v>
      </c>
      <c r="E124" s="118">
        <v>43</v>
      </c>
      <c r="F124" s="123">
        <f t="shared" si="8"/>
        <v>32.385450000000006</v>
      </c>
      <c r="G124" s="44">
        <v>133</v>
      </c>
      <c r="H124" s="44">
        <v>133</v>
      </c>
      <c r="I124" s="44">
        <v>133</v>
      </c>
    </row>
    <row r="125" spans="1:9" ht="15">
      <c r="A125" s="1"/>
      <c r="B125" s="116" t="s">
        <v>126</v>
      </c>
      <c r="C125" s="117">
        <f t="shared" si="9"/>
        <v>829.8479718515567</v>
      </c>
      <c r="D125" s="118">
        <v>25</v>
      </c>
      <c r="E125" s="118">
        <v>409</v>
      </c>
      <c r="F125" s="123">
        <f t="shared" si="8"/>
        <v>49.286136</v>
      </c>
      <c r="G125" s="44">
        <v>830</v>
      </c>
      <c r="H125" s="44">
        <v>830</v>
      </c>
      <c r="I125" s="44">
        <v>830</v>
      </c>
    </row>
    <row r="126" spans="1:9" ht="15">
      <c r="A126" s="1"/>
      <c r="B126" s="116" t="s">
        <v>127</v>
      </c>
      <c r="C126" s="117">
        <f t="shared" si="9"/>
        <v>1526.9202682068646</v>
      </c>
      <c r="D126" s="118">
        <v>46</v>
      </c>
      <c r="E126" s="118"/>
      <c r="F126" s="123">
        <f t="shared" si="8"/>
        <v>0</v>
      </c>
      <c r="G126" s="44">
        <v>1527</v>
      </c>
      <c r="H126" s="44">
        <v>1527</v>
      </c>
      <c r="I126" s="44">
        <v>1527</v>
      </c>
    </row>
    <row r="127" spans="1:9" ht="15">
      <c r="A127" s="1">
        <v>637</v>
      </c>
      <c r="B127" s="136" t="s">
        <v>128</v>
      </c>
      <c r="C127" s="137">
        <f>SUM(C129:C138,C143:C146,C151:C159)</f>
        <v>1158102.6355971587</v>
      </c>
      <c r="D127" s="137">
        <f>SUM(D129:D138,D143:D146,D151:D159)</f>
        <v>34889</v>
      </c>
      <c r="E127" s="137">
        <f>SUM(E129:E138,E143:E146,E151:E159)</f>
        <v>518168</v>
      </c>
      <c r="F127" s="138">
        <f t="shared" si="8"/>
        <v>44.742839198601274</v>
      </c>
      <c r="G127" s="137">
        <f>SUM(G129:G138,G143:G146,G151:G164)</f>
        <v>1570595</v>
      </c>
      <c r="H127" s="137">
        <f>SUM(H129:H138,H143:H146,H151:H164)</f>
        <v>1499629.7308278563</v>
      </c>
      <c r="I127" s="137">
        <f>SUM(I129:I138,I143:I146,I151:I164)</f>
        <v>1584368</v>
      </c>
    </row>
    <row r="128" spans="1:9" ht="15">
      <c r="A128" s="1"/>
      <c r="B128" s="119" t="s">
        <v>129</v>
      </c>
      <c r="C128" s="117">
        <f t="shared" si="9"/>
        <v>0</v>
      </c>
      <c r="D128" s="118"/>
      <c r="E128" s="118"/>
      <c r="F128" s="123"/>
      <c r="G128" s="44">
        <f>C128*0.92</f>
        <v>0</v>
      </c>
      <c r="H128" s="44"/>
      <c r="I128" s="1"/>
    </row>
    <row r="129" spans="1:9" ht="15">
      <c r="A129" s="1"/>
      <c r="B129" s="131" t="s">
        <v>89</v>
      </c>
      <c r="C129" s="117">
        <f t="shared" si="9"/>
        <v>132775.67549624908</v>
      </c>
      <c r="D129" s="118">
        <v>4000</v>
      </c>
      <c r="E129" s="118">
        <v>80290</v>
      </c>
      <c r="F129" s="123">
        <f t="shared" si="8"/>
        <v>60.4704135</v>
      </c>
      <c r="G129" s="44">
        <v>145000</v>
      </c>
      <c r="H129" s="44">
        <f>C129*0.83</f>
        <v>110203.81066188673</v>
      </c>
      <c r="I129" s="44">
        <v>145000</v>
      </c>
    </row>
    <row r="130" spans="1:9" ht="15">
      <c r="A130" s="1"/>
      <c r="B130" s="131" t="s">
        <v>190</v>
      </c>
      <c r="C130" s="117">
        <f t="shared" si="9"/>
        <v>9958.17566221868</v>
      </c>
      <c r="D130" s="118">
        <v>300</v>
      </c>
      <c r="E130" s="118">
        <v>11774</v>
      </c>
      <c r="F130" s="123">
        <f t="shared" si="8"/>
        <v>118.23450800000002</v>
      </c>
      <c r="G130" s="44">
        <v>29000</v>
      </c>
      <c r="H130" s="44">
        <f>G130*0.83</f>
        <v>24070</v>
      </c>
      <c r="I130" s="44">
        <v>29000</v>
      </c>
    </row>
    <row r="131" spans="1:9" ht="15">
      <c r="A131" s="1"/>
      <c r="B131" s="131" t="s">
        <v>130</v>
      </c>
      <c r="C131" s="117">
        <f t="shared" si="9"/>
        <v>34256.12427803226</v>
      </c>
      <c r="D131" s="118">
        <v>1032</v>
      </c>
      <c r="E131" s="118">
        <v>4518</v>
      </c>
      <c r="F131" s="123">
        <f t="shared" si="8"/>
        <v>13.188882558139536</v>
      </c>
      <c r="G131" s="44">
        <v>34256</v>
      </c>
      <c r="H131" s="44">
        <v>34256</v>
      </c>
      <c r="I131" s="44">
        <v>34256</v>
      </c>
    </row>
    <row r="132" spans="1:11" ht="15">
      <c r="A132" s="1"/>
      <c r="B132" s="131" t="s">
        <v>131</v>
      </c>
      <c r="C132" s="117">
        <f t="shared" si="9"/>
        <v>16596.959437031135</v>
      </c>
      <c r="D132" s="118">
        <v>500</v>
      </c>
      <c r="E132" s="118">
        <v>15692</v>
      </c>
      <c r="F132" s="123">
        <f t="shared" si="8"/>
        <v>94.5474384</v>
      </c>
      <c r="G132" s="44">
        <v>16597</v>
      </c>
      <c r="H132" s="44">
        <f aca="true" t="shared" si="12" ref="H132:H138">C132*0.83</f>
        <v>13775.476332735841</v>
      </c>
      <c r="I132" s="44">
        <v>33000</v>
      </c>
      <c r="K132">
        <v>2</v>
      </c>
    </row>
    <row r="133" spans="1:9" ht="15">
      <c r="A133" s="1"/>
      <c r="B133" s="131" t="s">
        <v>132</v>
      </c>
      <c r="C133" s="117">
        <f t="shared" si="9"/>
        <v>3319.391887406227</v>
      </c>
      <c r="D133" s="118">
        <v>100</v>
      </c>
      <c r="E133" s="118">
        <v>1408</v>
      </c>
      <c r="F133" s="123">
        <f t="shared" si="8"/>
        <v>42.417408</v>
      </c>
      <c r="G133" s="44">
        <v>3319</v>
      </c>
      <c r="H133" s="44">
        <f t="shared" si="12"/>
        <v>2755.095266547168</v>
      </c>
      <c r="I133" s="44">
        <v>3319</v>
      </c>
    </row>
    <row r="134" spans="1:9" ht="15">
      <c r="A134" s="1"/>
      <c r="B134" s="131" t="s">
        <v>133</v>
      </c>
      <c r="C134" s="117">
        <f t="shared" si="9"/>
        <v>6638.783774812454</v>
      </c>
      <c r="D134" s="118">
        <v>200</v>
      </c>
      <c r="E134" s="118">
        <v>2760</v>
      </c>
      <c r="F134" s="123">
        <f t="shared" si="8"/>
        <v>41.57388</v>
      </c>
      <c r="G134" s="44">
        <v>6639</v>
      </c>
      <c r="H134" s="44">
        <f t="shared" si="12"/>
        <v>5510.190533094336</v>
      </c>
      <c r="I134" s="44">
        <v>6639</v>
      </c>
    </row>
    <row r="135" spans="1:9" ht="15">
      <c r="A135" s="1"/>
      <c r="B135" s="116" t="s">
        <v>90</v>
      </c>
      <c r="C135" s="117">
        <f t="shared" si="9"/>
        <v>8962.358095996813</v>
      </c>
      <c r="D135" s="118">
        <v>270</v>
      </c>
      <c r="E135" s="118">
        <v>3927</v>
      </c>
      <c r="F135" s="123">
        <f aca="true" t="shared" si="13" ref="F135:F193">E135/C135*100</f>
        <v>43.81659333333334</v>
      </c>
      <c r="G135" s="44">
        <v>8962</v>
      </c>
      <c r="H135" s="44">
        <f t="shared" si="12"/>
        <v>7438.757219677354</v>
      </c>
      <c r="I135" s="44">
        <v>8962</v>
      </c>
    </row>
    <row r="136" spans="1:9" ht="15">
      <c r="A136" s="1"/>
      <c r="B136" s="116" t="s">
        <v>109</v>
      </c>
      <c r="C136" s="117">
        <f t="shared" si="9"/>
        <v>2389.9621589324834</v>
      </c>
      <c r="D136" s="118">
        <v>72</v>
      </c>
      <c r="E136" s="118">
        <v>881</v>
      </c>
      <c r="F136" s="123">
        <f t="shared" si="13"/>
        <v>36.86250833333334</v>
      </c>
      <c r="G136" s="44">
        <v>2390</v>
      </c>
      <c r="H136" s="44">
        <f t="shared" si="12"/>
        <v>1983.668591913961</v>
      </c>
      <c r="I136" s="44">
        <v>2390</v>
      </c>
    </row>
    <row r="137" spans="1:9" ht="15">
      <c r="A137" s="1"/>
      <c r="B137" s="116" t="s">
        <v>108</v>
      </c>
      <c r="C137" s="117">
        <f>D137/30.126*1000</f>
        <v>497.90878311093405</v>
      </c>
      <c r="D137" s="118">
        <v>15</v>
      </c>
      <c r="E137" s="118"/>
      <c r="F137" s="123">
        <f t="shared" si="13"/>
        <v>0</v>
      </c>
      <c r="G137" s="44">
        <v>498</v>
      </c>
      <c r="H137" s="44">
        <f t="shared" si="12"/>
        <v>413.26428998207524</v>
      </c>
      <c r="I137" s="44">
        <v>498</v>
      </c>
    </row>
    <row r="138" spans="1:9" ht="15.75" thickBot="1">
      <c r="A138" s="120"/>
      <c r="B138" s="116" t="s">
        <v>250</v>
      </c>
      <c r="C138" s="117">
        <f>D138/30.126*1000</f>
        <v>36513.3107614685</v>
      </c>
      <c r="D138" s="118">
        <v>1100</v>
      </c>
      <c r="E138" s="118">
        <v>13068</v>
      </c>
      <c r="F138" s="123">
        <f t="shared" si="13"/>
        <v>35.789688</v>
      </c>
      <c r="G138" s="44">
        <v>36513</v>
      </c>
      <c r="H138" s="44">
        <f t="shared" si="12"/>
        <v>30306.047932018853</v>
      </c>
      <c r="I138" s="44">
        <v>30306</v>
      </c>
    </row>
    <row r="139" spans="1:9" ht="14.25">
      <c r="A139" s="3"/>
      <c r="B139" s="14"/>
      <c r="C139" s="15" t="s">
        <v>253</v>
      </c>
      <c r="D139" s="15" t="s">
        <v>253</v>
      </c>
      <c r="E139" s="15" t="s">
        <v>330</v>
      </c>
      <c r="F139" s="15"/>
      <c r="G139" s="25" t="s">
        <v>258</v>
      </c>
      <c r="H139" s="25" t="s">
        <v>258</v>
      </c>
      <c r="I139" s="25" t="s">
        <v>258</v>
      </c>
    </row>
    <row r="140" spans="1:9" ht="14.25">
      <c r="A140" s="4"/>
      <c r="B140" s="16" t="s">
        <v>2</v>
      </c>
      <c r="C140" s="17" t="s">
        <v>254</v>
      </c>
      <c r="D140" s="17" t="s">
        <v>254</v>
      </c>
      <c r="E140" s="17" t="s">
        <v>331</v>
      </c>
      <c r="F140" s="17" t="s">
        <v>309</v>
      </c>
      <c r="G140" s="17" t="s">
        <v>259</v>
      </c>
      <c r="H140" s="17" t="s">
        <v>259</v>
      </c>
      <c r="I140" s="17" t="s">
        <v>259</v>
      </c>
    </row>
    <row r="141" spans="1:9" ht="14.25">
      <c r="A141" s="4"/>
      <c r="B141" s="16"/>
      <c r="C141" s="33">
        <v>2009</v>
      </c>
      <c r="D141" s="33">
        <v>2009</v>
      </c>
      <c r="E141" s="36" t="s">
        <v>332</v>
      </c>
      <c r="F141" s="36" t="s">
        <v>310</v>
      </c>
      <c r="G141" s="26" t="s">
        <v>324</v>
      </c>
      <c r="H141" s="26" t="s">
        <v>325</v>
      </c>
      <c r="I141" s="108" t="s">
        <v>334</v>
      </c>
    </row>
    <row r="142" spans="1:9" ht="15" thickBot="1">
      <c r="A142" s="5"/>
      <c r="B142" s="18"/>
      <c r="C142" s="34" t="s">
        <v>227</v>
      </c>
      <c r="D142" s="10" t="s">
        <v>226</v>
      </c>
      <c r="E142" s="19" t="s">
        <v>227</v>
      </c>
      <c r="F142" s="19"/>
      <c r="G142" s="27" t="s">
        <v>260</v>
      </c>
      <c r="H142" s="27" t="s">
        <v>260</v>
      </c>
      <c r="I142" s="109" t="s">
        <v>227</v>
      </c>
    </row>
    <row r="143" spans="1:9" ht="15">
      <c r="A143" s="1"/>
      <c r="B143" s="141" t="s">
        <v>134</v>
      </c>
      <c r="C143" s="117">
        <f>D143/30.126*1000</f>
        <v>1327.756754962491</v>
      </c>
      <c r="D143" s="118">
        <v>40</v>
      </c>
      <c r="E143" s="118"/>
      <c r="F143" s="123">
        <f t="shared" si="13"/>
        <v>0</v>
      </c>
      <c r="G143" s="44">
        <v>1000</v>
      </c>
      <c r="H143" s="44">
        <v>1000</v>
      </c>
      <c r="I143" s="44">
        <v>1000</v>
      </c>
    </row>
    <row r="144" spans="1:9" ht="15">
      <c r="A144" s="1"/>
      <c r="B144" s="141" t="s">
        <v>168</v>
      </c>
      <c r="C144" s="117">
        <f aca="true" t="shared" si="14" ref="C144:C193">D144/30.126*1000</f>
        <v>722764.3895638318</v>
      </c>
      <c r="D144" s="118">
        <v>21774</v>
      </c>
      <c r="E144" s="118">
        <v>258245</v>
      </c>
      <c r="F144" s="123">
        <f t="shared" si="13"/>
        <v>35.7301775971342</v>
      </c>
      <c r="G144" s="44">
        <v>722764</v>
      </c>
      <c r="H144" s="44">
        <v>722764</v>
      </c>
      <c r="I144" s="44">
        <v>722764</v>
      </c>
    </row>
    <row r="145" spans="1:9" ht="15">
      <c r="A145" s="1"/>
      <c r="B145" s="141" t="s">
        <v>225</v>
      </c>
      <c r="C145" s="117">
        <f t="shared" si="14"/>
        <v>6638.783774812454</v>
      </c>
      <c r="D145" s="118">
        <v>200</v>
      </c>
      <c r="E145" s="118">
        <v>5057</v>
      </c>
      <c r="F145" s="123">
        <f t="shared" si="13"/>
        <v>76.173591</v>
      </c>
      <c r="G145" s="44">
        <v>6639</v>
      </c>
      <c r="H145" s="44">
        <v>6639</v>
      </c>
      <c r="I145" s="44">
        <v>6639</v>
      </c>
    </row>
    <row r="146" spans="1:9" ht="15">
      <c r="A146" s="1"/>
      <c r="B146" s="141" t="s">
        <v>169</v>
      </c>
      <c r="C146" s="117">
        <f t="shared" si="14"/>
        <v>59217.95127132709</v>
      </c>
      <c r="D146" s="118">
        <f>SUM(D147:D150)</f>
        <v>1784</v>
      </c>
      <c r="E146" s="118"/>
      <c r="F146" s="123">
        <f t="shared" si="13"/>
        <v>0</v>
      </c>
      <c r="G146" s="118">
        <f>SUM(G147:G150)</f>
        <v>46352</v>
      </c>
      <c r="H146" s="118">
        <f>SUM(H147:H150)</f>
        <v>46352</v>
      </c>
      <c r="I146" s="118">
        <f>SUM(I147:I150)</f>
        <v>46352</v>
      </c>
    </row>
    <row r="147" spans="1:9" ht="15">
      <c r="A147" s="1"/>
      <c r="B147" s="141" t="s">
        <v>235</v>
      </c>
      <c r="C147" s="117">
        <f t="shared" si="14"/>
        <v>20115.514837681738</v>
      </c>
      <c r="D147" s="118">
        <v>606</v>
      </c>
      <c r="E147" s="118">
        <v>7618</v>
      </c>
      <c r="F147" s="123">
        <f t="shared" si="13"/>
        <v>37.87126534653465</v>
      </c>
      <c r="G147" s="44">
        <v>10058</v>
      </c>
      <c r="H147" s="44">
        <v>10058</v>
      </c>
      <c r="I147" s="44">
        <v>10058</v>
      </c>
    </row>
    <row r="148" spans="1:9" ht="15">
      <c r="A148" s="1"/>
      <c r="B148" s="116" t="s">
        <v>188</v>
      </c>
      <c r="C148" s="117">
        <f t="shared" si="14"/>
        <v>5908.517559583084</v>
      </c>
      <c r="D148" s="118">
        <v>178</v>
      </c>
      <c r="E148" s="118">
        <v>3950</v>
      </c>
      <c r="F148" s="123">
        <f t="shared" si="13"/>
        <v>66.85264044943821</v>
      </c>
      <c r="G148" s="44">
        <v>3100</v>
      </c>
      <c r="H148" s="44">
        <v>3100</v>
      </c>
      <c r="I148" s="44">
        <v>3100</v>
      </c>
    </row>
    <row r="149" spans="1:9" ht="15">
      <c r="A149" s="1"/>
      <c r="B149" s="119" t="s">
        <v>135</v>
      </c>
      <c r="C149" s="117">
        <f t="shared" si="14"/>
        <v>9958.17566221868</v>
      </c>
      <c r="D149" s="118">
        <v>300</v>
      </c>
      <c r="E149" s="118"/>
      <c r="F149" s="123">
        <f t="shared" si="13"/>
        <v>0</v>
      </c>
      <c r="G149" s="44">
        <v>9958</v>
      </c>
      <c r="H149" s="44">
        <v>9958</v>
      </c>
      <c r="I149" s="44">
        <v>9958</v>
      </c>
    </row>
    <row r="150" spans="1:9" ht="15">
      <c r="A150" s="1"/>
      <c r="B150" s="119" t="s">
        <v>167</v>
      </c>
      <c r="C150" s="117">
        <f t="shared" si="14"/>
        <v>23235.74321184359</v>
      </c>
      <c r="D150" s="118">
        <v>700</v>
      </c>
      <c r="E150" s="118"/>
      <c r="F150" s="123">
        <f t="shared" si="13"/>
        <v>0</v>
      </c>
      <c r="G150" s="44">
        <v>23236</v>
      </c>
      <c r="H150" s="44">
        <v>23236</v>
      </c>
      <c r="I150" s="44">
        <v>23236</v>
      </c>
    </row>
    <row r="151" spans="1:9" ht="15">
      <c r="A151" s="1"/>
      <c r="B151" s="119" t="s">
        <v>180</v>
      </c>
      <c r="C151" s="117">
        <f t="shared" si="14"/>
        <v>3983.2702648874724</v>
      </c>
      <c r="D151" s="118">
        <v>120</v>
      </c>
      <c r="E151" s="118">
        <v>2738</v>
      </c>
      <c r="F151" s="123">
        <f t="shared" si="13"/>
        <v>68.73749000000001</v>
      </c>
      <c r="G151" s="44">
        <v>3983</v>
      </c>
      <c r="H151" s="44">
        <f aca="true" t="shared" si="15" ref="H151:H157">G151*0.83</f>
        <v>3305.89</v>
      </c>
      <c r="I151" s="44">
        <v>3983</v>
      </c>
    </row>
    <row r="152" spans="1:11" ht="15">
      <c r="A152" s="1"/>
      <c r="B152" s="141" t="s">
        <v>136</v>
      </c>
      <c r="C152" s="117">
        <f t="shared" si="14"/>
        <v>13277.567549624908</v>
      </c>
      <c r="D152" s="118">
        <v>400</v>
      </c>
      <c r="E152" s="118">
        <v>28438</v>
      </c>
      <c r="F152" s="123">
        <f t="shared" si="13"/>
        <v>214.18079700000004</v>
      </c>
      <c r="G152" s="44">
        <v>37052</v>
      </c>
      <c r="H152" s="44">
        <v>31753</v>
      </c>
      <c r="I152" s="44">
        <v>31753</v>
      </c>
      <c r="K152" t="s">
        <v>313</v>
      </c>
    </row>
    <row r="153" spans="1:9" ht="15">
      <c r="A153" s="1"/>
      <c r="B153" s="141" t="s">
        <v>137</v>
      </c>
      <c r="C153" s="117">
        <f t="shared" si="14"/>
        <v>56429.66208590586</v>
      </c>
      <c r="D153" s="118">
        <v>1700</v>
      </c>
      <c r="E153" s="118">
        <v>26008</v>
      </c>
      <c r="F153" s="123">
        <f t="shared" si="13"/>
        <v>46.08923576470588</v>
      </c>
      <c r="G153" s="44">
        <v>56430</v>
      </c>
      <c r="H153" s="44">
        <f t="shared" si="15"/>
        <v>46836.899999999994</v>
      </c>
      <c r="I153" s="44">
        <v>56430</v>
      </c>
    </row>
    <row r="154" spans="1:9" ht="15">
      <c r="A154" s="1"/>
      <c r="B154" s="116" t="s">
        <v>115</v>
      </c>
      <c r="C154" s="117">
        <f t="shared" si="14"/>
        <v>6638.783774812454</v>
      </c>
      <c r="D154" s="118">
        <v>200</v>
      </c>
      <c r="E154" s="118">
        <v>3542</v>
      </c>
      <c r="F154" s="123">
        <f t="shared" si="13"/>
        <v>53.35314600000001</v>
      </c>
      <c r="G154" s="44">
        <v>6639</v>
      </c>
      <c r="H154" s="44">
        <f t="shared" si="15"/>
        <v>5510.37</v>
      </c>
      <c r="I154" s="44">
        <v>6639</v>
      </c>
    </row>
    <row r="155" spans="1:9" ht="15">
      <c r="A155" s="1"/>
      <c r="B155" s="116" t="s">
        <v>138</v>
      </c>
      <c r="C155" s="117">
        <f t="shared" si="14"/>
        <v>4979.08783110934</v>
      </c>
      <c r="D155" s="118">
        <v>150</v>
      </c>
      <c r="E155" s="118">
        <v>1565</v>
      </c>
      <c r="F155" s="123">
        <f t="shared" si="13"/>
        <v>31.431460000000005</v>
      </c>
      <c r="G155" s="44">
        <v>4979</v>
      </c>
      <c r="H155" s="44">
        <f t="shared" si="15"/>
        <v>4132.57</v>
      </c>
      <c r="I155" s="44">
        <v>4133</v>
      </c>
    </row>
    <row r="156" spans="1:9" ht="15">
      <c r="A156" s="1"/>
      <c r="B156" s="119" t="s">
        <v>91</v>
      </c>
      <c r="C156" s="117">
        <f t="shared" si="14"/>
        <v>2655.513509924982</v>
      </c>
      <c r="D156" s="118">
        <v>80</v>
      </c>
      <c r="E156" s="118">
        <v>1471</v>
      </c>
      <c r="F156" s="123">
        <f t="shared" si="13"/>
        <v>55.3941825</v>
      </c>
      <c r="G156" s="44">
        <v>2656</v>
      </c>
      <c r="H156" s="44">
        <f t="shared" si="15"/>
        <v>2204.48</v>
      </c>
      <c r="I156" s="44">
        <v>2656</v>
      </c>
    </row>
    <row r="157" spans="1:9" ht="15">
      <c r="A157" s="1"/>
      <c r="B157" s="119" t="s">
        <v>126</v>
      </c>
      <c r="C157" s="117">
        <f t="shared" si="14"/>
        <v>2987.452698665604</v>
      </c>
      <c r="D157" s="118">
        <v>90</v>
      </c>
      <c r="E157" s="118">
        <v>1286</v>
      </c>
      <c r="F157" s="123">
        <f t="shared" si="13"/>
        <v>43.04670666666667</v>
      </c>
      <c r="G157" s="44">
        <v>2987</v>
      </c>
      <c r="H157" s="44">
        <f t="shared" si="15"/>
        <v>2479.21</v>
      </c>
      <c r="I157" s="44">
        <v>2987</v>
      </c>
    </row>
    <row r="158" spans="1:9" ht="15">
      <c r="A158" s="1"/>
      <c r="B158" s="119" t="s">
        <v>143</v>
      </c>
      <c r="C158" s="117">
        <f t="shared" si="14"/>
        <v>21974.374294629222</v>
      </c>
      <c r="D158" s="118">
        <v>662</v>
      </c>
      <c r="E158" s="118">
        <v>21974</v>
      </c>
      <c r="F158" s="123">
        <f t="shared" si="13"/>
        <v>99.99829667673717</v>
      </c>
      <c r="G158" s="44">
        <v>21974</v>
      </c>
      <c r="H158" s="44">
        <v>21974</v>
      </c>
      <c r="I158" s="44">
        <v>21974</v>
      </c>
    </row>
    <row r="159" spans="1:11" ht="15">
      <c r="A159" s="1"/>
      <c r="B159" s="116" t="s">
        <v>316</v>
      </c>
      <c r="C159" s="117">
        <f t="shared" si="14"/>
        <v>3319.391887406227</v>
      </c>
      <c r="D159" s="118">
        <v>100</v>
      </c>
      <c r="E159" s="118">
        <v>33526</v>
      </c>
      <c r="F159" s="123">
        <f t="shared" si="13"/>
        <v>1010.0042760000001</v>
      </c>
      <c r="G159" s="44">
        <v>26784</v>
      </c>
      <c r="H159" s="44">
        <v>26784</v>
      </c>
      <c r="I159" s="44">
        <v>36506</v>
      </c>
      <c r="K159" t="s">
        <v>329</v>
      </c>
    </row>
    <row r="160" spans="1:10" ht="15">
      <c r="A160" s="1"/>
      <c r="B160" s="116" t="s">
        <v>265</v>
      </c>
      <c r="C160" s="117"/>
      <c r="D160" s="118" t="s">
        <v>105</v>
      </c>
      <c r="E160" s="118"/>
      <c r="F160" s="123"/>
      <c r="G160" s="44">
        <v>7919</v>
      </c>
      <c r="H160" s="44">
        <v>7919</v>
      </c>
      <c r="I160" s="44">
        <v>7919</v>
      </c>
      <c r="J160" s="6"/>
    </row>
    <row r="161" spans="1:9" ht="15">
      <c r="A161" s="1"/>
      <c r="B161" s="116" t="s">
        <v>270</v>
      </c>
      <c r="C161" s="117"/>
      <c r="D161" s="118"/>
      <c r="E161" s="118"/>
      <c r="F161" s="123"/>
      <c r="G161" s="44">
        <v>42949</v>
      </c>
      <c r="H161" s="44">
        <v>42949</v>
      </c>
      <c r="I161" s="44">
        <v>42949</v>
      </c>
    </row>
    <row r="162" spans="1:9" ht="15">
      <c r="A162" s="1"/>
      <c r="B162" s="116" t="s">
        <v>319</v>
      </c>
      <c r="C162" s="117"/>
      <c r="D162" s="118"/>
      <c r="E162" s="118"/>
      <c r="F162" s="123"/>
      <c r="G162" s="44">
        <v>272190</v>
      </c>
      <c r="H162" s="44">
        <v>272190</v>
      </c>
      <c r="I162" s="44">
        <v>272190</v>
      </c>
    </row>
    <row r="163" spans="1:9" ht="15.75">
      <c r="A163" s="1"/>
      <c r="B163" s="72" t="s">
        <v>271</v>
      </c>
      <c r="C163" s="117"/>
      <c r="D163" s="118"/>
      <c r="E163" s="118"/>
      <c r="F163" s="123"/>
      <c r="G163" s="44">
        <v>1124</v>
      </c>
      <c r="H163" s="44">
        <v>1124</v>
      </c>
      <c r="I163" s="44">
        <v>1124</v>
      </c>
    </row>
    <row r="164" spans="1:9" ht="15.75">
      <c r="A164" s="1"/>
      <c r="B164" s="72" t="s">
        <v>301</v>
      </c>
      <c r="C164" s="117"/>
      <c r="D164" s="118"/>
      <c r="E164" s="118"/>
      <c r="F164" s="123"/>
      <c r="G164" s="44">
        <v>23000</v>
      </c>
      <c r="H164" s="44">
        <v>23000</v>
      </c>
      <c r="I164" s="180">
        <v>23000</v>
      </c>
    </row>
    <row r="165" spans="1:9" ht="15">
      <c r="A165" s="1">
        <v>640</v>
      </c>
      <c r="B165" s="142" t="s">
        <v>139</v>
      </c>
      <c r="C165" s="143">
        <f>SUM(C167:C178,C179:C186)</f>
        <v>973212.5074686318</v>
      </c>
      <c r="D165" s="143">
        <f>SUM(D167:D178,D179:D186)</f>
        <v>29319</v>
      </c>
      <c r="E165" s="143">
        <f>SUM(E167:E178,E179:E186)</f>
        <v>396821</v>
      </c>
      <c r="F165" s="130">
        <f t="shared" si="13"/>
        <v>40.77434239230533</v>
      </c>
      <c r="G165" s="114">
        <f>SUM(G167:G186)</f>
        <v>1165294</v>
      </c>
      <c r="H165" s="114">
        <f>SUM(H167:H186)</f>
        <v>901472.84</v>
      </c>
      <c r="I165" s="114">
        <f>SUM(I167:I186)</f>
        <v>1165294</v>
      </c>
    </row>
    <row r="166" spans="1:9" ht="15">
      <c r="A166" s="1"/>
      <c r="B166" s="119" t="s">
        <v>27</v>
      </c>
      <c r="C166" s="117">
        <f t="shared" si="14"/>
        <v>0</v>
      </c>
      <c r="D166" s="118"/>
      <c r="E166" s="118"/>
      <c r="F166" s="123"/>
      <c r="G166" s="44">
        <f>C166*0.92</f>
        <v>0</v>
      </c>
      <c r="H166" s="44"/>
      <c r="I166" s="1"/>
    </row>
    <row r="167" spans="1:9" ht="15">
      <c r="A167" s="1"/>
      <c r="B167" s="119" t="s">
        <v>140</v>
      </c>
      <c r="C167" s="117">
        <f t="shared" si="14"/>
        <v>6638.783774812454</v>
      </c>
      <c r="D167" s="118">
        <v>200</v>
      </c>
      <c r="E167" s="118">
        <v>6317</v>
      </c>
      <c r="F167" s="123">
        <f t="shared" si="13"/>
        <v>95.15297100000001</v>
      </c>
      <c r="G167" s="44">
        <v>6639</v>
      </c>
      <c r="H167" s="44">
        <v>6639</v>
      </c>
      <c r="I167" s="44">
        <v>6639</v>
      </c>
    </row>
    <row r="168" spans="1:9" ht="15">
      <c r="A168" s="1"/>
      <c r="B168" s="119" t="s">
        <v>141</v>
      </c>
      <c r="C168" s="117">
        <f t="shared" si="14"/>
        <v>663.8783774812455</v>
      </c>
      <c r="D168" s="118">
        <v>20</v>
      </c>
      <c r="E168" s="118">
        <v>116</v>
      </c>
      <c r="F168" s="123">
        <f t="shared" si="13"/>
        <v>17.47308</v>
      </c>
      <c r="G168" s="44">
        <v>664</v>
      </c>
      <c r="H168" s="44">
        <v>664</v>
      </c>
      <c r="I168" s="44">
        <v>664</v>
      </c>
    </row>
    <row r="169" spans="1:10" ht="15">
      <c r="A169" s="1"/>
      <c r="B169" s="119" t="s">
        <v>240</v>
      </c>
      <c r="C169" s="117">
        <f t="shared" si="14"/>
        <v>100511.18635066056</v>
      </c>
      <c r="D169" s="118">
        <v>3028</v>
      </c>
      <c r="E169" s="118">
        <v>29315</v>
      </c>
      <c r="F169" s="123">
        <f t="shared" si="13"/>
        <v>29.16590785997358</v>
      </c>
      <c r="G169" s="44">
        <v>100511</v>
      </c>
      <c r="H169" s="44">
        <v>29315</v>
      </c>
      <c r="I169" s="44">
        <v>100511</v>
      </c>
      <c r="J169" s="24"/>
    </row>
    <row r="170" spans="1:9" ht="15">
      <c r="A170" s="1"/>
      <c r="B170" s="119" t="s">
        <v>285</v>
      </c>
      <c r="C170" s="117"/>
      <c r="D170" s="118"/>
      <c r="E170" s="118"/>
      <c r="F170" s="123"/>
      <c r="G170" s="44">
        <v>66400</v>
      </c>
      <c r="H170" s="44">
        <v>0</v>
      </c>
      <c r="I170" s="44">
        <v>66400</v>
      </c>
    </row>
    <row r="171" spans="1:9" ht="15">
      <c r="A171" s="1"/>
      <c r="B171" s="119" t="s">
        <v>300</v>
      </c>
      <c r="C171" s="117">
        <f>D171/30.126*1000</f>
        <v>24895.439155546705</v>
      </c>
      <c r="D171" s="118">
        <v>750</v>
      </c>
      <c r="E171" s="118"/>
      <c r="F171" s="123">
        <f>E171/C171*100</f>
        <v>0</v>
      </c>
      <c r="G171" s="44">
        <v>31530</v>
      </c>
      <c r="H171" s="44">
        <v>24895</v>
      </c>
      <c r="I171" s="44">
        <v>31530</v>
      </c>
    </row>
    <row r="172" spans="1:9" ht="15">
      <c r="A172" s="1"/>
      <c r="B172" s="119" t="s">
        <v>189</v>
      </c>
      <c r="C172" s="117">
        <f t="shared" si="14"/>
        <v>663.8783774812455</v>
      </c>
      <c r="D172" s="118">
        <v>20</v>
      </c>
      <c r="E172" s="118"/>
      <c r="F172" s="123">
        <f t="shared" si="13"/>
        <v>0</v>
      </c>
      <c r="G172" s="44">
        <v>664</v>
      </c>
      <c r="H172" s="44">
        <v>0</v>
      </c>
      <c r="I172" s="44">
        <v>664</v>
      </c>
    </row>
    <row r="173" spans="1:9" ht="15">
      <c r="A173" s="1"/>
      <c r="B173" s="119" t="s">
        <v>223</v>
      </c>
      <c r="C173" s="117">
        <f t="shared" si="14"/>
        <v>2323.5743211843587</v>
      </c>
      <c r="D173" s="118">
        <v>70</v>
      </c>
      <c r="E173" s="118">
        <v>120</v>
      </c>
      <c r="F173" s="123">
        <f t="shared" si="13"/>
        <v>5.1644571428571435</v>
      </c>
      <c r="G173" s="44">
        <v>2324</v>
      </c>
      <c r="H173" s="44">
        <f>G173*0.83</f>
        <v>1928.9199999999998</v>
      </c>
      <c r="I173" s="44">
        <v>2324</v>
      </c>
    </row>
    <row r="174" spans="1:9" ht="15">
      <c r="A174" s="1"/>
      <c r="B174" s="119" t="s">
        <v>142</v>
      </c>
      <c r="C174" s="117">
        <f t="shared" si="14"/>
        <v>43484.033725021574</v>
      </c>
      <c r="D174" s="118">
        <v>1310</v>
      </c>
      <c r="E174" s="118">
        <v>20905</v>
      </c>
      <c r="F174" s="123">
        <f t="shared" si="13"/>
        <v>48.07511679389313</v>
      </c>
      <c r="G174" s="44">
        <v>43484</v>
      </c>
      <c r="H174" s="44">
        <v>36092</v>
      </c>
      <c r="I174" s="44">
        <v>43484</v>
      </c>
    </row>
    <row r="175" spans="1:9" ht="15">
      <c r="A175" s="1"/>
      <c r="B175" s="119" t="s">
        <v>204</v>
      </c>
      <c r="C175" s="117">
        <f t="shared" si="14"/>
        <v>2489.54391555467</v>
      </c>
      <c r="D175" s="118">
        <v>75</v>
      </c>
      <c r="E175" s="118">
        <v>1183</v>
      </c>
      <c r="F175" s="123">
        <f t="shared" si="13"/>
        <v>47.518744000000005</v>
      </c>
      <c r="G175" s="44">
        <v>2490</v>
      </c>
      <c r="H175" s="44">
        <v>2067</v>
      </c>
      <c r="I175" s="44">
        <v>2490</v>
      </c>
    </row>
    <row r="176" spans="1:13" ht="15">
      <c r="A176" s="1"/>
      <c r="B176" s="119" t="s">
        <v>144</v>
      </c>
      <c r="C176" s="117">
        <f t="shared" si="14"/>
        <v>114950.54106087764</v>
      </c>
      <c r="D176" s="118">
        <v>3463</v>
      </c>
      <c r="E176" s="118">
        <v>57703</v>
      </c>
      <c r="F176" s="123">
        <f t="shared" si="13"/>
        <v>50.19811082876119</v>
      </c>
      <c r="G176" s="44">
        <v>135154</v>
      </c>
      <c r="H176" s="44">
        <f>G176*0.83</f>
        <v>112177.81999999999</v>
      </c>
      <c r="I176" s="44">
        <v>135154</v>
      </c>
      <c r="M176" s="154" t="s">
        <v>302</v>
      </c>
    </row>
    <row r="177" spans="1:9" ht="15">
      <c r="A177" s="1"/>
      <c r="B177" s="119" t="s">
        <v>145</v>
      </c>
      <c r="C177" s="117">
        <f t="shared" si="14"/>
        <v>23235.74321184359</v>
      </c>
      <c r="D177" s="118">
        <v>700</v>
      </c>
      <c r="E177" s="118">
        <v>19520</v>
      </c>
      <c r="F177" s="123">
        <f t="shared" si="13"/>
        <v>84.00850285714286</v>
      </c>
      <c r="G177" s="44">
        <v>23236</v>
      </c>
      <c r="H177" s="44">
        <v>19520</v>
      </c>
      <c r="I177" s="44">
        <v>23236</v>
      </c>
    </row>
    <row r="178" spans="1:13" ht="15">
      <c r="A178" s="1"/>
      <c r="B178" s="119" t="s">
        <v>146</v>
      </c>
      <c r="C178" s="117">
        <f t="shared" si="14"/>
        <v>331939.18874062266</v>
      </c>
      <c r="D178" s="118">
        <v>10000</v>
      </c>
      <c r="E178" s="118">
        <v>149372</v>
      </c>
      <c r="F178" s="123">
        <f t="shared" si="13"/>
        <v>44.999808720000004</v>
      </c>
      <c r="G178" s="44">
        <v>424070</v>
      </c>
      <c r="H178" s="44">
        <f>G178*0.83</f>
        <v>351978.1</v>
      </c>
      <c r="I178" s="44">
        <v>424070</v>
      </c>
      <c r="M178" s="24" t="s">
        <v>315</v>
      </c>
    </row>
    <row r="179" spans="1:9" ht="15">
      <c r="A179" s="1"/>
      <c r="B179" s="119" t="s">
        <v>147</v>
      </c>
      <c r="C179" s="117">
        <f t="shared" si="14"/>
        <v>3983.2702648874724</v>
      </c>
      <c r="D179" s="118">
        <v>120</v>
      </c>
      <c r="E179" s="118">
        <v>3259</v>
      </c>
      <c r="F179" s="123">
        <f t="shared" si="13"/>
        <v>81.81719500000001</v>
      </c>
      <c r="G179" s="44">
        <v>5583</v>
      </c>
      <c r="H179" s="44">
        <v>5583</v>
      </c>
      <c r="I179" s="44">
        <v>5583</v>
      </c>
    </row>
    <row r="180" spans="1:9" ht="15">
      <c r="A180" s="1"/>
      <c r="B180" s="119" t="s">
        <v>242</v>
      </c>
      <c r="C180" s="117">
        <f t="shared" si="14"/>
        <v>6638.783774812454</v>
      </c>
      <c r="D180" s="118">
        <v>200</v>
      </c>
      <c r="E180" s="118">
        <v>0</v>
      </c>
      <c r="F180" s="123">
        <f t="shared" si="13"/>
        <v>0</v>
      </c>
      <c r="G180" s="44">
        <v>9939</v>
      </c>
      <c r="H180" s="44">
        <v>9939</v>
      </c>
      <c r="I180" s="44">
        <v>9939</v>
      </c>
    </row>
    <row r="181" spans="1:9" ht="15">
      <c r="A181" s="1"/>
      <c r="B181" s="144" t="s">
        <v>148</v>
      </c>
      <c r="C181" s="117">
        <f t="shared" si="14"/>
        <v>66.38783774812454</v>
      </c>
      <c r="D181" s="118">
        <v>2</v>
      </c>
      <c r="E181" s="118">
        <v>0</v>
      </c>
      <c r="F181" s="123">
        <f t="shared" si="13"/>
        <v>0</v>
      </c>
      <c r="G181" s="44">
        <v>66</v>
      </c>
      <c r="H181" s="44">
        <v>66</v>
      </c>
      <c r="I181" s="44">
        <v>66</v>
      </c>
    </row>
    <row r="182" spans="1:9" ht="15">
      <c r="A182" s="1"/>
      <c r="B182" s="144" t="s">
        <v>149</v>
      </c>
      <c r="C182" s="117">
        <f t="shared" si="14"/>
        <v>52645.55533426276</v>
      </c>
      <c r="D182" s="118">
        <v>1586</v>
      </c>
      <c r="E182" s="118">
        <v>32965</v>
      </c>
      <c r="F182" s="123">
        <f t="shared" si="13"/>
        <v>62.616872005044144</v>
      </c>
      <c r="G182" s="112">
        <v>61011</v>
      </c>
      <c r="H182" s="112">
        <v>61011</v>
      </c>
      <c r="I182" s="112">
        <v>61011</v>
      </c>
    </row>
    <row r="183" spans="1:9" ht="15">
      <c r="A183" s="1"/>
      <c r="B183" s="116" t="s">
        <v>98</v>
      </c>
      <c r="C183" s="117">
        <f t="shared" si="14"/>
        <v>19916.35132443736</v>
      </c>
      <c r="D183" s="118">
        <v>600</v>
      </c>
      <c r="E183" s="118">
        <v>1186</v>
      </c>
      <c r="F183" s="123">
        <f t="shared" si="13"/>
        <v>5.954906000000001</v>
      </c>
      <c r="G183" s="44">
        <v>25932</v>
      </c>
      <c r="H183" s="44">
        <v>14000</v>
      </c>
      <c r="I183" s="44">
        <v>25932</v>
      </c>
    </row>
    <row r="184" spans="1:9" ht="15">
      <c r="A184" s="1"/>
      <c r="B184" s="116" t="s">
        <v>183</v>
      </c>
      <c r="C184" s="117">
        <f t="shared" si="14"/>
        <v>107050.38836885082</v>
      </c>
      <c r="D184" s="118">
        <v>3225</v>
      </c>
      <c r="E184" s="118">
        <v>39819</v>
      </c>
      <c r="F184" s="123">
        <f t="shared" si="13"/>
        <v>37.196502139534886</v>
      </c>
      <c r="G184" s="44">
        <v>89418</v>
      </c>
      <c r="H184" s="44">
        <v>89418</v>
      </c>
      <c r="I184" s="44">
        <v>89418</v>
      </c>
    </row>
    <row r="185" spans="1:9" ht="15">
      <c r="A185" s="1"/>
      <c r="B185" s="116" t="s">
        <v>186</v>
      </c>
      <c r="C185" s="117">
        <f t="shared" si="14"/>
        <v>116178.71605921794</v>
      </c>
      <c r="D185" s="118">
        <v>3500</v>
      </c>
      <c r="E185" s="118">
        <v>19218</v>
      </c>
      <c r="F185" s="123">
        <f t="shared" si="13"/>
        <v>16.54175622857143</v>
      </c>
      <c r="G185" s="44">
        <v>116179</v>
      </c>
      <c r="H185" s="44">
        <v>116179</v>
      </c>
      <c r="I185" s="44">
        <v>116179</v>
      </c>
    </row>
    <row r="186" spans="1:9" ht="15">
      <c r="A186" s="1"/>
      <c r="B186" s="116" t="s">
        <v>150</v>
      </c>
      <c r="C186" s="117">
        <f t="shared" si="14"/>
        <v>14937.263493328022</v>
      </c>
      <c r="D186" s="118">
        <v>450</v>
      </c>
      <c r="E186" s="118">
        <v>15823</v>
      </c>
      <c r="F186" s="123">
        <f t="shared" si="13"/>
        <v>105.92971066666668</v>
      </c>
      <c r="G186" s="44">
        <v>20000</v>
      </c>
      <c r="H186" s="44">
        <v>20000</v>
      </c>
      <c r="I186" s="44">
        <v>20000</v>
      </c>
    </row>
    <row r="187" spans="1:9" ht="15">
      <c r="A187" s="1">
        <v>650</v>
      </c>
      <c r="B187" s="145" t="s">
        <v>151</v>
      </c>
      <c r="C187" s="146">
        <f>SUM(C189:C193)</f>
        <v>156177.388302463</v>
      </c>
      <c r="D187" s="146">
        <f>SUM(D189:D193)</f>
        <v>4705</v>
      </c>
      <c r="E187" s="146">
        <f>SUM(E189:E193)</f>
        <v>37574</v>
      </c>
      <c r="F187" s="121">
        <f t="shared" si="13"/>
        <v>24.058540361317746</v>
      </c>
      <c r="G187" s="146">
        <f>SUM(G189:G193)</f>
        <v>156177</v>
      </c>
      <c r="H187" s="146">
        <f>SUM(H189:H193)</f>
        <v>156177</v>
      </c>
      <c r="I187" s="146">
        <f>SUM(I189:I193)</f>
        <v>156177</v>
      </c>
    </row>
    <row r="188" spans="1:9" ht="15">
      <c r="A188" s="1"/>
      <c r="B188" s="119" t="s">
        <v>4</v>
      </c>
      <c r="C188" s="117">
        <f t="shared" si="14"/>
        <v>0</v>
      </c>
      <c r="D188" s="118"/>
      <c r="E188" s="118"/>
      <c r="F188" s="123"/>
      <c r="G188" s="1"/>
      <c r="H188" s="44">
        <f>G188*30.126/1000</f>
        <v>0</v>
      </c>
      <c r="I188" s="44">
        <f>H188*30.126/1000</f>
        <v>0</v>
      </c>
    </row>
    <row r="189" spans="1:12" ht="15">
      <c r="A189" s="1"/>
      <c r="B189" s="119" t="s">
        <v>163</v>
      </c>
      <c r="C189" s="117">
        <f t="shared" si="14"/>
        <v>5377.414857598088</v>
      </c>
      <c r="D189" s="118">
        <v>162</v>
      </c>
      <c r="E189" s="118">
        <v>2169</v>
      </c>
      <c r="F189" s="123">
        <f t="shared" si="13"/>
        <v>40.335366666666665</v>
      </c>
      <c r="G189" s="1">
        <v>5377</v>
      </c>
      <c r="H189" s="1">
        <v>5377</v>
      </c>
      <c r="I189" s="1">
        <v>5377</v>
      </c>
      <c r="L189" t="s">
        <v>323</v>
      </c>
    </row>
    <row r="190" spans="1:9" ht="15">
      <c r="A190" s="1"/>
      <c r="B190" s="119" t="s">
        <v>164</v>
      </c>
      <c r="C190" s="117">
        <f t="shared" si="14"/>
        <v>3319.391887406227</v>
      </c>
      <c r="D190" s="118">
        <v>100</v>
      </c>
      <c r="E190" s="118">
        <v>1668</v>
      </c>
      <c r="F190" s="123">
        <f t="shared" si="13"/>
        <v>50.25016800000001</v>
      </c>
      <c r="G190" s="1">
        <v>3319</v>
      </c>
      <c r="H190" s="1">
        <v>3319</v>
      </c>
      <c r="I190" s="1">
        <v>3319</v>
      </c>
    </row>
    <row r="191" spans="1:9" ht="15">
      <c r="A191" s="1"/>
      <c r="B191" s="119" t="s">
        <v>165</v>
      </c>
      <c r="C191" s="117">
        <f t="shared" si="14"/>
        <v>94602.66879107748</v>
      </c>
      <c r="D191" s="118">
        <v>2850</v>
      </c>
      <c r="E191" s="118">
        <v>27826</v>
      </c>
      <c r="F191" s="123">
        <f t="shared" si="13"/>
        <v>29.413546526315788</v>
      </c>
      <c r="G191" s="1">
        <v>94603</v>
      </c>
      <c r="H191" s="1">
        <v>94603</v>
      </c>
      <c r="I191" s="1">
        <v>94603</v>
      </c>
    </row>
    <row r="192" spans="1:9" ht="15">
      <c r="A192" s="1"/>
      <c r="B192" s="119" t="s">
        <v>166</v>
      </c>
      <c r="C192" s="117">
        <f t="shared" si="14"/>
        <v>33193.91887406227</v>
      </c>
      <c r="D192" s="118">
        <v>1000</v>
      </c>
      <c r="E192" s="118">
        <v>569</v>
      </c>
      <c r="F192" s="123">
        <f t="shared" si="13"/>
        <v>1.7141694000000003</v>
      </c>
      <c r="G192" s="1">
        <v>33194</v>
      </c>
      <c r="H192" s="1">
        <v>33194</v>
      </c>
      <c r="I192" s="1">
        <v>33194</v>
      </c>
    </row>
    <row r="193" spans="1:9" ht="15.75" thickBot="1">
      <c r="A193" s="1"/>
      <c r="B193" s="119" t="s">
        <v>161</v>
      </c>
      <c r="C193" s="117">
        <f t="shared" si="14"/>
        <v>19683.993892318926</v>
      </c>
      <c r="D193" s="118">
        <v>593</v>
      </c>
      <c r="E193" s="118">
        <v>5342</v>
      </c>
      <c r="F193" s="123">
        <f t="shared" si="13"/>
        <v>27.138801349072516</v>
      </c>
      <c r="G193" s="1">
        <v>19684</v>
      </c>
      <c r="H193" s="1">
        <v>19684</v>
      </c>
      <c r="I193" s="1">
        <v>19684</v>
      </c>
    </row>
    <row r="194" spans="1:9" ht="14.25">
      <c r="A194" s="3"/>
      <c r="B194" s="14"/>
      <c r="C194" s="15" t="s">
        <v>253</v>
      </c>
      <c r="D194" s="15" t="s">
        <v>253</v>
      </c>
      <c r="E194" s="15" t="s">
        <v>330</v>
      </c>
      <c r="F194" s="15"/>
      <c r="G194" s="25" t="s">
        <v>258</v>
      </c>
      <c r="H194" s="25" t="s">
        <v>258</v>
      </c>
      <c r="I194" s="25" t="s">
        <v>258</v>
      </c>
    </row>
    <row r="195" spans="1:9" ht="14.25">
      <c r="A195" s="4"/>
      <c r="B195" s="16" t="s">
        <v>2</v>
      </c>
      <c r="C195" s="17" t="s">
        <v>254</v>
      </c>
      <c r="D195" s="17" t="s">
        <v>254</v>
      </c>
      <c r="E195" s="17" t="s">
        <v>331</v>
      </c>
      <c r="F195" s="17" t="s">
        <v>309</v>
      </c>
      <c r="G195" s="17" t="s">
        <v>259</v>
      </c>
      <c r="H195" s="17" t="s">
        <v>259</v>
      </c>
      <c r="I195" s="17" t="s">
        <v>259</v>
      </c>
    </row>
    <row r="196" spans="1:9" ht="14.25">
      <c r="A196" s="4"/>
      <c r="B196" s="16"/>
      <c r="C196" s="33">
        <v>2009</v>
      </c>
      <c r="D196" s="33">
        <v>2009</v>
      </c>
      <c r="E196" s="36" t="s">
        <v>332</v>
      </c>
      <c r="F196" s="36" t="s">
        <v>310</v>
      </c>
      <c r="G196" s="26" t="s">
        <v>324</v>
      </c>
      <c r="H196" s="26" t="s">
        <v>325</v>
      </c>
      <c r="I196" s="108" t="s">
        <v>334</v>
      </c>
    </row>
    <row r="197" spans="1:12" ht="15" thickBot="1">
      <c r="A197" s="5"/>
      <c r="B197" s="18"/>
      <c r="C197" s="34" t="s">
        <v>227</v>
      </c>
      <c r="D197" s="10" t="s">
        <v>226</v>
      </c>
      <c r="E197" s="19" t="s">
        <v>227</v>
      </c>
      <c r="F197" s="19"/>
      <c r="G197" s="27" t="s">
        <v>260</v>
      </c>
      <c r="H197" s="27" t="s">
        <v>260</v>
      </c>
      <c r="I197" s="109" t="s">
        <v>227</v>
      </c>
      <c r="J197" s="24" t="s">
        <v>335</v>
      </c>
      <c r="K197" s="24" t="s">
        <v>336</v>
      </c>
      <c r="L197" s="39" t="s">
        <v>337</v>
      </c>
    </row>
    <row r="198" spans="1:12" ht="15">
      <c r="A198" s="1"/>
      <c r="B198" s="124" t="s">
        <v>152</v>
      </c>
      <c r="C198" s="147">
        <f>SUM(C199:C239)</f>
        <v>13405862.046073161</v>
      </c>
      <c r="D198" s="147">
        <f>SUM(D199:D239)</f>
        <v>403865</v>
      </c>
      <c r="E198" s="147">
        <f>SUM(E199:E239)</f>
        <v>2435582</v>
      </c>
      <c r="F198" s="148">
        <f>E198/C198*100</f>
        <v>18.168037173808077</v>
      </c>
      <c r="G198" s="147">
        <f aca="true" t="shared" si="16" ref="G198:L198">SUM(G199:G237)</f>
        <v>15406701</v>
      </c>
      <c r="H198" s="147">
        <f t="shared" si="16"/>
        <v>15162239</v>
      </c>
      <c r="I198" s="147">
        <f t="shared" si="16"/>
        <v>14656642</v>
      </c>
      <c r="J198" s="175">
        <f t="shared" si="16"/>
        <v>2211845</v>
      </c>
      <c r="K198" s="174">
        <f t="shared" si="16"/>
        <v>7888879</v>
      </c>
      <c r="L198" s="174">
        <f t="shared" si="16"/>
        <v>4555918</v>
      </c>
    </row>
    <row r="199" spans="1:12" ht="15">
      <c r="A199" s="1"/>
      <c r="B199" s="122" t="s">
        <v>249</v>
      </c>
      <c r="C199" s="117">
        <f>D199/30.126*1000</f>
        <v>15335.59051981677</v>
      </c>
      <c r="D199" s="118">
        <v>462</v>
      </c>
      <c r="E199" s="118"/>
      <c r="F199" s="123">
        <f aca="true" t="shared" si="17" ref="F199:F225">E199/C199*100</f>
        <v>0</v>
      </c>
      <c r="G199" s="1">
        <v>15336</v>
      </c>
      <c r="H199" s="1">
        <v>15336</v>
      </c>
      <c r="I199" s="1">
        <v>15336</v>
      </c>
      <c r="J199" s="176">
        <v>15336</v>
      </c>
      <c r="K199" s="1"/>
      <c r="L199" s="1"/>
    </row>
    <row r="200" spans="1:12" ht="15">
      <c r="A200" s="1"/>
      <c r="B200" s="103" t="s">
        <v>153</v>
      </c>
      <c r="C200" s="117">
        <f aca="true" t="shared" si="18" ref="C200:C255">D200/30.126*1000</f>
        <v>29874.526986656045</v>
      </c>
      <c r="D200" s="118">
        <v>900</v>
      </c>
      <c r="E200" s="118">
        <v>10412</v>
      </c>
      <c r="F200" s="123">
        <f t="shared" si="17"/>
        <v>34.85243466666667</v>
      </c>
      <c r="G200" s="1">
        <v>29875</v>
      </c>
      <c r="H200" s="1">
        <v>29875</v>
      </c>
      <c r="I200" s="1">
        <v>10412</v>
      </c>
      <c r="J200" s="176">
        <v>10412</v>
      </c>
      <c r="K200" s="1"/>
      <c r="L200" s="1"/>
    </row>
    <row r="201" spans="1:12" ht="15">
      <c r="A201" s="1"/>
      <c r="B201" s="103" t="s">
        <v>212</v>
      </c>
      <c r="C201" s="117">
        <f t="shared" si="18"/>
        <v>3319.391887406227</v>
      </c>
      <c r="D201" s="118">
        <v>100</v>
      </c>
      <c r="E201" s="118">
        <v>7967</v>
      </c>
      <c r="F201" s="123">
        <f t="shared" si="17"/>
        <v>240.013842</v>
      </c>
      <c r="G201" s="1">
        <v>7970</v>
      </c>
      <c r="H201" s="1">
        <v>7970</v>
      </c>
      <c r="I201" s="1">
        <v>7970</v>
      </c>
      <c r="J201" s="176">
        <v>7970</v>
      </c>
      <c r="K201" s="1"/>
      <c r="L201" s="1"/>
    </row>
    <row r="202" spans="1:12" ht="15">
      <c r="A202" s="1"/>
      <c r="B202" s="103" t="s">
        <v>281</v>
      </c>
      <c r="C202" s="117">
        <f t="shared" si="18"/>
        <v>39832.70264887472</v>
      </c>
      <c r="D202" s="118">
        <v>1200</v>
      </c>
      <c r="E202" s="118">
        <v>35548</v>
      </c>
      <c r="F202" s="123">
        <f t="shared" si="17"/>
        <v>89.24325400000001</v>
      </c>
      <c r="G202" s="1">
        <v>39833</v>
      </c>
      <c r="H202" s="1">
        <v>39833</v>
      </c>
      <c r="I202" s="1">
        <v>39833</v>
      </c>
      <c r="J202" s="176">
        <v>39833</v>
      </c>
      <c r="K202" s="1"/>
      <c r="L202" s="1"/>
    </row>
    <row r="203" spans="1:12" ht="15">
      <c r="A203" s="1"/>
      <c r="B203" s="103" t="s">
        <v>255</v>
      </c>
      <c r="C203" s="117"/>
      <c r="D203" s="118"/>
      <c r="E203" s="118">
        <v>3153</v>
      </c>
      <c r="F203" s="123"/>
      <c r="G203" s="1">
        <v>3320</v>
      </c>
      <c r="H203" s="1">
        <v>3320</v>
      </c>
      <c r="I203" s="1">
        <v>3320</v>
      </c>
      <c r="J203" s="176"/>
      <c r="K203" s="1">
        <v>3320</v>
      </c>
      <c r="L203" s="1"/>
    </row>
    <row r="204" spans="1:12" ht="15">
      <c r="A204" s="1"/>
      <c r="B204" s="103" t="s">
        <v>154</v>
      </c>
      <c r="C204" s="117">
        <f t="shared" si="18"/>
        <v>43152.09453628095</v>
      </c>
      <c r="D204" s="118">
        <v>1300</v>
      </c>
      <c r="E204" s="118">
        <v>91461</v>
      </c>
      <c r="F204" s="123">
        <f t="shared" si="17"/>
        <v>211.9503143076923</v>
      </c>
      <c r="G204" s="1">
        <v>107488</v>
      </c>
      <c r="H204" s="1">
        <v>107488</v>
      </c>
      <c r="I204" s="1">
        <v>107488</v>
      </c>
      <c r="J204" s="176">
        <v>107488</v>
      </c>
      <c r="K204" s="1"/>
      <c r="L204" s="1"/>
    </row>
    <row r="205" spans="1:12" ht="15">
      <c r="A205" s="1"/>
      <c r="B205" s="103" t="s">
        <v>199</v>
      </c>
      <c r="C205" s="117">
        <f t="shared" si="18"/>
        <v>1274679.678682865</v>
      </c>
      <c r="D205" s="118">
        <v>38401</v>
      </c>
      <c r="E205" s="118">
        <v>681763</v>
      </c>
      <c r="F205" s="123">
        <f t="shared" si="17"/>
        <v>53.48504501966096</v>
      </c>
      <c r="G205" s="1">
        <v>1274680</v>
      </c>
      <c r="H205" s="1">
        <v>1274680</v>
      </c>
      <c r="I205" s="1">
        <v>1274680</v>
      </c>
      <c r="J205" s="176"/>
      <c r="K205" s="1"/>
      <c r="L205" s="1">
        <v>1274680</v>
      </c>
    </row>
    <row r="206" spans="1:12" ht="15">
      <c r="A206" s="1"/>
      <c r="B206" s="103" t="s">
        <v>200</v>
      </c>
      <c r="C206" s="117">
        <f t="shared" si="18"/>
        <v>699561.8402708623</v>
      </c>
      <c r="D206" s="118">
        <v>21075</v>
      </c>
      <c r="E206" s="118">
        <v>0</v>
      </c>
      <c r="F206" s="123">
        <f t="shared" si="17"/>
        <v>0</v>
      </c>
      <c r="G206" s="44">
        <v>699562</v>
      </c>
      <c r="H206" s="44">
        <v>699562</v>
      </c>
      <c r="I206" s="44">
        <v>699562</v>
      </c>
      <c r="J206" s="177"/>
      <c r="K206" s="44">
        <v>699562</v>
      </c>
      <c r="L206" s="1"/>
    </row>
    <row r="207" spans="1:12" ht="15">
      <c r="A207" s="1"/>
      <c r="B207" s="103" t="s">
        <v>201</v>
      </c>
      <c r="C207" s="117">
        <f t="shared" si="18"/>
        <v>44280.68777799907</v>
      </c>
      <c r="D207" s="118">
        <v>1334</v>
      </c>
      <c r="E207" s="118"/>
      <c r="F207" s="123">
        <f t="shared" si="17"/>
        <v>0</v>
      </c>
      <c r="G207" s="1">
        <v>44281</v>
      </c>
      <c r="H207" s="1">
        <v>44281</v>
      </c>
      <c r="I207" s="1">
        <v>44281</v>
      </c>
      <c r="J207" s="176">
        <v>44281</v>
      </c>
      <c r="K207" s="1"/>
      <c r="L207" s="1"/>
    </row>
    <row r="208" spans="1:12" ht="15">
      <c r="A208" s="1"/>
      <c r="B208" s="103" t="s">
        <v>200</v>
      </c>
      <c r="C208" s="117">
        <f t="shared" si="18"/>
        <v>12945.628360884286</v>
      </c>
      <c r="D208" s="118">
        <v>390</v>
      </c>
      <c r="E208" s="118">
        <v>0</v>
      </c>
      <c r="F208" s="123">
        <f t="shared" si="17"/>
        <v>0</v>
      </c>
      <c r="G208" s="44">
        <v>12946</v>
      </c>
      <c r="H208" s="44">
        <v>12946</v>
      </c>
      <c r="I208" s="44">
        <v>12946</v>
      </c>
      <c r="J208" s="177"/>
      <c r="K208" s="44">
        <v>12946</v>
      </c>
      <c r="L208" s="1"/>
    </row>
    <row r="209" spans="1:12" ht="15">
      <c r="A209" s="1"/>
      <c r="B209" s="103" t="s">
        <v>202</v>
      </c>
      <c r="C209" s="117">
        <f t="shared" si="18"/>
        <v>103432.25121157804</v>
      </c>
      <c r="D209" s="118">
        <v>3116</v>
      </c>
      <c r="E209" s="118">
        <v>0</v>
      </c>
      <c r="F209" s="123">
        <f t="shared" si="17"/>
        <v>0</v>
      </c>
      <c r="G209" s="1">
        <v>103432</v>
      </c>
      <c r="H209" s="1">
        <v>103432</v>
      </c>
      <c r="I209" s="1">
        <v>103432</v>
      </c>
      <c r="J209" s="176"/>
      <c r="K209" s="1">
        <v>103432</v>
      </c>
      <c r="L209" s="1"/>
    </row>
    <row r="210" spans="1:12" ht="15">
      <c r="A210" s="1"/>
      <c r="B210" s="103" t="s">
        <v>203</v>
      </c>
      <c r="C210" s="117">
        <f t="shared" si="18"/>
        <v>78238.06678616477</v>
      </c>
      <c r="D210" s="118">
        <v>2357</v>
      </c>
      <c r="E210" s="118">
        <v>0</v>
      </c>
      <c r="F210" s="123">
        <f t="shared" si="17"/>
        <v>0</v>
      </c>
      <c r="G210" s="1">
        <v>78238</v>
      </c>
      <c r="H210" s="1">
        <v>78238</v>
      </c>
      <c r="I210" s="1">
        <v>78238</v>
      </c>
      <c r="J210" s="176">
        <v>78238</v>
      </c>
      <c r="K210" s="1"/>
      <c r="L210" s="1"/>
    </row>
    <row r="211" spans="1:12" ht="17.25" customHeight="1">
      <c r="A211" s="1"/>
      <c r="B211" s="103" t="s">
        <v>195</v>
      </c>
      <c r="C211" s="117">
        <f t="shared" si="18"/>
        <v>4148376.817367058</v>
      </c>
      <c r="D211" s="118">
        <v>124974</v>
      </c>
      <c r="E211" s="118">
        <v>1256253</v>
      </c>
      <c r="F211" s="123">
        <f t="shared" si="17"/>
        <v>30.283001166642663</v>
      </c>
      <c r="G211" s="1">
        <v>4148377</v>
      </c>
      <c r="H211" s="1">
        <v>4148377</v>
      </c>
      <c r="I211" s="1">
        <v>4148377</v>
      </c>
      <c r="J211" s="176"/>
      <c r="K211" s="1">
        <v>4148377</v>
      </c>
      <c r="L211" s="1"/>
    </row>
    <row r="212" spans="1:12" ht="17.25" customHeight="1">
      <c r="A212" s="1"/>
      <c r="B212" s="139" t="s">
        <v>241</v>
      </c>
      <c r="C212" s="117">
        <f>D212/30.126*1000</f>
        <v>398327.0264887473</v>
      </c>
      <c r="D212" s="118">
        <v>12000</v>
      </c>
      <c r="E212" s="118">
        <v>0</v>
      </c>
      <c r="F212" s="123">
        <f>E212/C212*100</f>
        <v>0</v>
      </c>
      <c r="G212" s="1">
        <v>364489</v>
      </c>
      <c r="H212" s="1">
        <v>364489</v>
      </c>
      <c r="I212" s="1">
        <v>364489</v>
      </c>
      <c r="J212" s="176">
        <v>364489</v>
      </c>
      <c r="K212" s="1"/>
      <c r="L212" s="1"/>
    </row>
    <row r="213" spans="1:12" ht="17.25" customHeight="1">
      <c r="A213" s="1"/>
      <c r="B213" s="103" t="s">
        <v>275</v>
      </c>
      <c r="C213" s="117"/>
      <c r="D213" s="118"/>
      <c r="E213" s="118">
        <v>0</v>
      </c>
      <c r="F213" s="123"/>
      <c r="G213" s="149">
        <v>244462</v>
      </c>
      <c r="H213" s="44">
        <v>0</v>
      </c>
      <c r="I213" s="149">
        <v>0</v>
      </c>
      <c r="J213" s="176"/>
      <c r="K213" s="1"/>
      <c r="L213" s="1"/>
    </row>
    <row r="214" spans="1:12" ht="17.25" customHeight="1">
      <c r="A214" s="1"/>
      <c r="B214" s="103" t="s">
        <v>286</v>
      </c>
      <c r="C214" s="117"/>
      <c r="D214" s="118"/>
      <c r="E214" s="118">
        <v>0</v>
      </c>
      <c r="F214" s="123"/>
      <c r="G214" s="1">
        <v>38105</v>
      </c>
      <c r="H214" s="1">
        <v>38105</v>
      </c>
      <c r="I214" s="149">
        <v>19106</v>
      </c>
      <c r="J214" s="178">
        <v>19106</v>
      </c>
      <c r="K214" s="1"/>
      <c r="L214" s="1"/>
    </row>
    <row r="215" spans="1:12" ht="17.25" customHeight="1">
      <c r="A215" s="1"/>
      <c r="B215" s="103" t="s">
        <v>306</v>
      </c>
      <c r="C215" s="117"/>
      <c r="D215" s="118"/>
      <c r="E215" s="118">
        <v>0</v>
      </c>
      <c r="F215" s="123"/>
      <c r="G215" s="1">
        <v>10000</v>
      </c>
      <c r="H215" s="1">
        <v>10000</v>
      </c>
      <c r="I215" s="149">
        <v>0</v>
      </c>
      <c r="J215" s="176"/>
      <c r="K215" s="1"/>
      <c r="L215" s="1"/>
    </row>
    <row r="216" spans="1:12" ht="15">
      <c r="A216" s="1"/>
      <c r="B216" s="139" t="s">
        <v>213</v>
      </c>
      <c r="C216" s="117">
        <f t="shared" si="18"/>
        <v>11551.48376817367</v>
      </c>
      <c r="D216" s="118">
        <v>348</v>
      </c>
      <c r="E216" s="118">
        <v>0</v>
      </c>
      <c r="F216" s="123">
        <f t="shared" si="17"/>
        <v>0</v>
      </c>
      <c r="G216" s="1">
        <v>11551</v>
      </c>
      <c r="H216" s="1">
        <v>11551</v>
      </c>
      <c r="I216" s="1">
        <v>11551</v>
      </c>
      <c r="J216" s="176">
        <v>11551</v>
      </c>
      <c r="K216" s="1"/>
      <c r="L216" s="1"/>
    </row>
    <row r="217" spans="1:12" ht="15">
      <c r="A217" s="1"/>
      <c r="B217" s="139" t="s">
        <v>243</v>
      </c>
      <c r="C217" s="117">
        <f t="shared" si="18"/>
        <v>232357.43211843589</v>
      </c>
      <c r="D217" s="118">
        <v>7000</v>
      </c>
      <c r="E217" s="118">
        <v>0</v>
      </c>
      <c r="F217" s="123">
        <f t="shared" si="17"/>
        <v>0</v>
      </c>
      <c r="G217" s="1">
        <v>232357</v>
      </c>
      <c r="H217" s="1">
        <v>232357</v>
      </c>
      <c r="I217" s="1">
        <v>232357</v>
      </c>
      <c r="J217" s="176">
        <v>232357</v>
      </c>
      <c r="K217" s="1"/>
      <c r="L217" s="1"/>
    </row>
    <row r="218" spans="1:12" ht="15">
      <c r="A218" s="1"/>
      <c r="B218" s="116" t="s">
        <v>221</v>
      </c>
      <c r="C218" s="117">
        <f t="shared" si="18"/>
        <v>53110.27019849963</v>
      </c>
      <c r="D218" s="118">
        <v>1600</v>
      </c>
      <c r="E218" s="118">
        <v>0</v>
      </c>
      <c r="F218" s="123">
        <f t="shared" si="17"/>
        <v>0</v>
      </c>
      <c r="G218" s="1">
        <v>53110</v>
      </c>
      <c r="H218" s="1">
        <v>53110</v>
      </c>
      <c r="I218" s="1">
        <v>53110</v>
      </c>
      <c r="J218" s="176">
        <v>53110</v>
      </c>
      <c r="K218" s="1"/>
      <c r="L218" s="1"/>
    </row>
    <row r="219" spans="1:12" ht="14.25" customHeight="1">
      <c r="A219" s="1"/>
      <c r="B219" s="103" t="s">
        <v>239</v>
      </c>
      <c r="C219" s="117">
        <f t="shared" si="18"/>
        <v>63068.44586071831</v>
      </c>
      <c r="D219" s="118">
        <v>1900</v>
      </c>
      <c r="E219" s="118">
        <v>21033</v>
      </c>
      <c r="F219" s="123">
        <f t="shared" si="17"/>
        <v>33.349482</v>
      </c>
      <c r="G219" s="1">
        <v>63068</v>
      </c>
      <c r="H219" s="1">
        <v>63068</v>
      </c>
      <c r="I219" s="1">
        <v>63068</v>
      </c>
      <c r="J219" s="176">
        <v>63068</v>
      </c>
      <c r="K219" s="1"/>
      <c r="L219" s="1"/>
    </row>
    <row r="220" spans="1:12" ht="14.25" customHeight="1">
      <c r="A220" s="1"/>
      <c r="B220" s="103" t="s">
        <v>298</v>
      </c>
      <c r="C220" s="117">
        <f t="shared" si="18"/>
        <v>497908.7831109341</v>
      </c>
      <c r="D220" s="118">
        <v>15000</v>
      </c>
      <c r="E220" s="118">
        <v>147950</v>
      </c>
      <c r="F220" s="123">
        <f t="shared" si="17"/>
        <v>29.714278</v>
      </c>
      <c r="G220" s="1">
        <v>497909</v>
      </c>
      <c r="H220" s="1">
        <v>497909</v>
      </c>
      <c r="I220" s="149">
        <v>147950</v>
      </c>
      <c r="J220" s="178">
        <v>147950</v>
      </c>
      <c r="K220" s="1"/>
      <c r="L220" s="1"/>
    </row>
    <row r="221" spans="1:12" ht="14.25" customHeight="1">
      <c r="A221" s="1"/>
      <c r="B221" s="103" t="s">
        <v>222</v>
      </c>
      <c r="C221" s="117">
        <f t="shared" si="18"/>
        <v>99581.75662218682</v>
      </c>
      <c r="D221" s="118">
        <v>3000</v>
      </c>
      <c r="E221" s="118">
        <v>131012</v>
      </c>
      <c r="F221" s="123">
        <f t="shared" si="17"/>
        <v>131.5622504</v>
      </c>
      <c r="G221" s="1">
        <v>131012</v>
      </c>
      <c r="H221" s="1">
        <v>131012</v>
      </c>
      <c r="I221" s="1">
        <v>131012</v>
      </c>
      <c r="J221" s="176">
        <v>131012</v>
      </c>
      <c r="K221" s="1"/>
      <c r="L221" s="1"/>
    </row>
    <row r="222" spans="1:12" ht="14.25" customHeight="1">
      <c r="A222" s="1"/>
      <c r="B222" s="139" t="s">
        <v>245</v>
      </c>
      <c r="C222" s="117">
        <f t="shared" si="18"/>
        <v>28878.709420434177</v>
      </c>
      <c r="D222" s="118">
        <v>870</v>
      </c>
      <c r="E222" s="118">
        <v>26724</v>
      </c>
      <c r="F222" s="123">
        <f t="shared" si="17"/>
        <v>92.53876137931034</v>
      </c>
      <c r="G222" s="1">
        <v>26724</v>
      </c>
      <c r="H222" s="1">
        <v>26724</v>
      </c>
      <c r="I222" s="1">
        <v>26724</v>
      </c>
      <c r="J222" s="176">
        <v>26724</v>
      </c>
      <c r="K222" s="1"/>
      <c r="L222" s="1"/>
    </row>
    <row r="223" spans="1:12" ht="14.25" customHeight="1">
      <c r="A223" s="1"/>
      <c r="B223" s="103" t="s">
        <v>246</v>
      </c>
      <c r="C223" s="117">
        <f t="shared" si="18"/>
        <v>68711.4120693089</v>
      </c>
      <c r="D223" s="118">
        <v>2070</v>
      </c>
      <c r="E223" s="118"/>
      <c r="F223" s="123">
        <f t="shared" si="17"/>
        <v>0</v>
      </c>
      <c r="G223" s="1">
        <v>68711</v>
      </c>
      <c r="H223" s="1">
        <v>68711</v>
      </c>
      <c r="I223" s="1">
        <v>68711</v>
      </c>
      <c r="J223" s="176">
        <v>68711</v>
      </c>
      <c r="K223" s="1"/>
      <c r="L223" s="1"/>
    </row>
    <row r="224" spans="1:12" ht="14.25" customHeight="1">
      <c r="A224" s="1"/>
      <c r="B224" s="103" t="s">
        <v>251</v>
      </c>
      <c r="C224" s="117">
        <f t="shared" si="18"/>
        <v>99581.75662218682</v>
      </c>
      <c r="D224" s="118">
        <v>3000</v>
      </c>
      <c r="E224" s="118"/>
      <c r="F224" s="123">
        <f t="shared" si="17"/>
        <v>0</v>
      </c>
      <c r="G224" s="1">
        <v>122034</v>
      </c>
      <c r="H224" s="1">
        <v>122034</v>
      </c>
      <c r="I224" s="1">
        <v>122034</v>
      </c>
      <c r="J224" s="176">
        <v>122034</v>
      </c>
      <c r="K224" s="1"/>
      <c r="L224" s="1"/>
    </row>
    <row r="225" spans="1:12" ht="14.25" customHeight="1">
      <c r="A225" s="1"/>
      <c r="B225" s="103" t="s">
        <v>252</v>
      </c>
      <c r="C225" s="117">
        <f t="shared" si="18"/>
        <v>22306.313483369846</v>
      </c>
      <c r="D225" s="118">
        <v>672</v>
      </c>
      <c r="E225" s="118">
        <v>22306</v>
      </c>
      <c r="F225" s="123">
        <f t="shared" si="17"/>
        <v>99.99859464285714</v>
      </c>
      <c r="G225" s="1">
        <v>22306</v>
      </c>
      <c r="H225" s="1">
        <v>22306</v>
      </c>
      <c r="I225" s="1">
        <v>22306</v>
      </c>
      <c r="J225" s="176">
        <v>22306</v>
      </c>
      <c r="K225" s="1"/>
      <c r="L225" s="1"/>
    </row>
    <row r="226" spans="1:12" ht="14.25" customHeight="1">
      <c r="A226" s="1"/>
      <c r="B226" s="103" t="s">
        <v>261</v>
      </c>
      <c r="C226" s="117">
        <f t="shared" si="18"/>
        <v>0</v>
      </c>
      <c r="D226" s="118"/>
      <c r="E226" s="118"/>
      <c r="F226" s="123"/>
      <c r="G226" s="1">
        <v>6000</v>
      </c>
      <c r="H226" s="1">
        <v>6000</v>
      </c>
      <c r="I226" s="1">
        <v>6000</v>
      </c>
      <c r="J226" s="176"/>
      <c r="K226" s="1">
        <v>6000</v>
      </c>
      <c r="L226" s="1"/>
    </row>
    <row r="227" spans="1:12" ht="14.25" customHeight="1">
      <c r="A227" s="1"/>
      <c r="B227" s="103" t="s">
        <v>265</v>
      </c>
      <c r="C227" s="117"/>
      <c r="D227" s="118"/>
      <c r="E227" s="118"/>
      <c r="F227" s="123"/>
      <c r="G227" s="1">
        <v>22728</v>
      </c>
      <c r="H227" s="1">
        <v>22728</v>
      </c>
      <c r="I227" s="1">
        <v>22728</v>
      </c>
      <c r="J227" s="178">
        <v>2728</v>
      </c>
      <c r="K227" s="1">
        <v>20000</v>
      </c>
      <c r="L227" s="1"/>
    </row>
    <row r="228" spans="1:12" ht="14.25" customHeight="1">
      <c r="A228" s="1"/>
      <c r="B228" s="103" t="s">
        <v>268</v>
      </c>
      <c r="C228" s="117"/>
      <c r="D228" s="118"/>
      <c r="E228" s="118"/>
      <c r="F228" s="123"/>
      <c r="G228" s="1">
        <v>115663</v>
      </c>
      <c r="H228" s="1">
        <v>115663</v>
      </c>
      <c r="I228" s="1">
        <v>115663</v>
      </c>
      <c r="J228" s="176">
        <f>I228-K228</f>
        <v>6072</v>
      </c>
      <c r="K228" s="1">
        <v>109591</v>
      </c>
      <c r="L228" s="1"/>
    </row>
    <row r="229" spans="1:12" ht="14.25" customHeight="1">
      <c r="A229" s="1"/>
      <c r="B229" s="103" t="s">
        <v>273</v>
      </c>
      <c r="C229" s="117"/>
      <c r="D229" s="118"/>
      <c r="E229" s="118"/>
      <c r="F229" s="123"/>
      <c r="G229" s="149">
        <v>1400780</v>
      </c>
      <c r="H229" s="149">
        <v>1400780</v>
      </c>
      <c r="I229" s="149">
        <v>1400780</v>
      </c>
      <c r="J229" s="176">
        <f>I229-K229</f>
        <v>21256</v>
      </c>
      <c r="K229" s="1">
        <v>1379524</v>
      </c>
      <c r="L229" s="1"/>
    </row>
    <row r="230" spans="1:12" ht="14.25" customHeight="1">
      <c r="A230" s="1"/>
      <c r="B230" s="103" t="s">
        <v>296</v>
      </c>
      <c r="C230" s="117"/>
      <c r="D230" s="118"/>
      <c r="E230" s="118"/>
      <c r="F230" s="123"/>
      <c r="G230" s="1">
        <v>1520</v>
      </c>
      <c r="H230" s="1">
        <v>1520</v>
      </c>
      <c r="I230" s="1">
        <v>0</v>
      </c>
      <c r="J230" s="176"/>
      <c r="K230" s="1"/>
      <c r="L230" s="1"/>
    </row>
    <row r="231" spans="1:12" ht="14.25" customHeight="1">
      <c r="A231" s="149"/>
      <c r="B231" s="103" t="s">
        <v>267</v>
      </c>
      <c r="C231" s="117"/>
      <c r="D231" s="118"/>
      <c r="E231" s="118"/>
      <c r="F231" s="123"/>
      <c r="G231" s="149">
        <v>71400</v>
      </c>
      <c r="H231" s="149">
        <v>71400</v>
      </c>
      <c r="I231" s="149">
        <v>71400</v>
      </c>
      <c r="J231" s="178">
        <v>71400</v>
      </c>
      <c r="K231" s="1"/>
      <c r="L231" s="1"/>
    </row>
    <row r="232" spans="1:12" s="40" customFormat="1" ht="15">
      <c r="A232" s="149"/>
      <c r="B232" s="103" t="s">
        <v>229</v>
      </c>
      <c r="C232" s="117">
        <f aca="true" t="shared" si="19" ref="C232:C237">D232/30.126*1000</f>
        <v>3281252.0746199293</v>
      </c>
      <c r="D232" s="118">
        <v>98851</v>
      </c>
      <c r="E232" s="118"/>
      <c r="F232" s="123">
        <f aca="true" t="shared" si="20" ref="F232:F237">E232/C232*100</f>
        <v>0</v>
      </c>
      <c r="G232" s="149">
        <v>3281238</v>
      </c>
      <c r="H232" s="149">
        <v>3281238</v>
      </c>
      <c r="I232" s="149">
        <v>3281238</v>
      </c>
      <c r="J232" s="178"/>
      <c r="K232" s="149"/>
      <c r="L232" s="149">
        <v>3281238</v>
      </c>
    </row>
    <row r="233" spans="1:12" s="40" customFormat="1" ht="15">
      <c r="A233" s="149"/>
      <c r="B233" s="103" t="s">
        <v>230</v>
      </c>
      <c r="C233" s="117">
        <f t="shared" si="19"/>
        <v>1135763.1281949144</v>
      </c>
      <c r="D233" s="118">
        <v>34216</v>
      </c>
      <c r="E233" s="118"/>
      <c r="F233" s="123">
        <f t="shared" si="20"/>
        <v>0</v>
      </c>
      <c r="G233" s="149">
        <v>1135763</v>
      </c>
      <c r="H233" s="149">
        <v>1135763</v>
      </c>
      <c r="I233" s="149">
        <v>1135763</v>
      </c>
      <c r="J233" s="178"/>
      <c r="K233" s="149">
        <v>1135763</v>
      </c>
      <c r="L233" s="1"/>
    </row>
    <row r="234" spans="1:12" s="40" customFormat="1" ht="15">
      <c r="A234" s="149"/>
      <c r="B234" s="103" t="s">
        <v>231</v>
      </c>
      <c r="C234" s="117">
        <f t="shared" si="19"/>
        <v>105656.2437761402</v>
      </c>
      <c r="D234" s="118">
        <v>3183</v>
      </c>
      <c r="E234" s="118"/>
      <c r="F234" s="123">
        <f t="shared" si="20"/>
        <v>0</v>
      </c>
      <c r="G234" s="149">
        <v>105656</v>
      </c>
      <c r="H234" s="149">
        <v>105656</v>
      </c>
      <c r="I234" s="172">
        <v>0</v>
      </c>
      <c r="J234" s="176"/>
      <c r="K234" s="1"/>
      <c r="L234" s="1"/>
    </row>
    <row r="235" spans="1:12" s="40" customFormat="1" ht="15">
      <c r="A235" s="149"/>
      <c r="B235" s="103" t="s">
        <v>230</v>
      </c>
      <c r="C235" s="117">
        <f t="shared" si="19"/>
        <v>20381.06618867423</v>
      </c>
      <c r="D235" s="118">
        <v>614</v>
      </c>
      <c r="E235" s="118"/>
      <c r="F235" s="123">
        <f t="shared" si="20"/>
        <v>0</v>
      </c>
      <c r="G235" s="149">
        <v>20381</v>
      </c>
      <c r="H235" s="149">
        <v>20381</v>
      </c>
      <c r="I235" s="149">
        <v>20381</v>
      </c>
      <c r="J235" s="178"/>
      <c r="K235" s="149">
        <v>20381</v>
      </c>
      <c r="L235" s="1"/>
    </row>
    <row r="236" spans="1:12" s="40" customFormat="1" ht="15">
      <c r="A236" s="149"/>
      <c r="B236" s="103" t="s">
        <v>202</v>
      </c>
      <c r="C236" s="117">
        <f t="shared" si="19"/>
        <v>249983.40304056296</v>
      </c>
      <c r="D236" s="118">
        <v>7531</v>
      </c>
      <c r="E236" s="118"/>
      <c r="F236" s="123">
        <f t="shared" si="20"/>
        <v>0</v>
      </c>
      <c r="G236" s="149">
        <v>249983</v>
      </c>
      <c r="H236" s="149">
        <v>249983</v>
      </c>
      <c r="I236" s="149">
        <v>249983</v>
      </c>
      <c r="J236" s="178"/>
      <c r="K236" s="149">
        <v>249983</v>
      </c>
      <c r="L236" s="1"/>
    </row>
    <row r="237" spans="1:12" s="40" customFormat="1" ht="14.25" customHeight="1">
      <c r="A237" s="149"/>
      <c r="B237" s="103" t="s">
        <v>203</v>
      </c>
      <c r="C237" s="117">
        <f t="shared" si="19"/>
        <v>544413.4634534953</v>
      </c>
      <c r="D237" s="118">
        <v>16401</v>
      </c>
      <c r="E237" s="118"/>
      <c r="F237" s="123">
        <f t="shared" si="20"/>
        <v>0</v>
      </c>
      <c r="G237" s="149">
        <v>544413</v>
      </c>
      <c r="H237" s="149">
        <v>544413</v>
      </c>
      <c r="I237" s="149">
        <v>544413</v>
      </c>
      <c r="J237" s="178">
        <v>544413</v>
      </c>
      <c r="K237" s="1"/>
      <c r="L237" s="1"/>
    </row>
    <row r="238" spans="1:12" s="156" customFormat="1" ht="15">
      <c r="A238" s="149"/>
      <c r="B238" s="103" t="s">
        <v>290</v>
      </c>
      <c r="C238" s="117"/>
      <c r="D238" s="118"/>
      <c r="E238" s="118"/>
      <c r="F238" s="123"/>
      <c r="G238" s="149">
        <v>34714</v>
      </c>
      <c r="H238" s="112">
        <v>0</v>
      </c>
      <c r="I238" s="112">
        <v>0</v>
      </c>
      <c r="J238" s="176"/>
      <c r="K238" s="1"/>
      <c r="L238" s="1"/>
    </row>
    <row r="239" spans="1:12" s="156" customFormat="1" ht="15">
      <c r="A239" s="149"/>
      <c r="B239" s="103" t="s">
        <v>274</v>
      </c>
      <c r="C239" s="117"/>
      <c r="D239" s="118"/>
      <c r="E239" s="118"/>
      <c r="F239" s="123"/>
      <c r="G239" s="149">
        <v>28798</v>
      </c>
      <c r="H239" s="112">
        <v>0</v>
      </c>
      <c r="I239" s="112">
        <v>0</v>
      </c>
      <c r="J239" s="176"/>
      <c r="K239" s="1"/>
      <c r="L239" s="1"/>
    </row>
    <row r="240" spans="1:12" s="156" customFormat="1" ht="15">
      <c r="A240" s="149"/>
      <c r="B240" s="103" t="s">
        <v>291</v>
      </c>
      <c r="C240" s="117"/>
      <c r="D240" s="118"/>
      <c r="E240" s="118"/>
      <c r="F240" s="123"/>
      <c r="G240" s="149">
        <v>129300</v>
      </c>
      <c r="H240" s="112">
        <v>0</v>
      </c>
      <c r="I240" s="112">
        <v>0</v>
      </c>
      <c r="J240" s="176"/>
      <c r="K240" s="1"/>
      <c r="L240" s="1"/>
    </row>
    <row r="241" spans="1:12" s="156" customFormat="1" ht="15.75" thickBot="1">
      <c r="A241" s="149"/>
      <c r="B241" s="103" t="s">
        <v>292</v>
      </c>
      <c r="C241" s="117"/>
      <c r="D241" s="118"/>
      <c r="E241" s="118"/>
      <c r="F241" s="123"/>
      <c r="G241" s="149">
        <v>637323</v>
      </c>
      <c r="H241" s="112">
        <v>0</v>
      </c>
      <c r="I241" s="112">
        <v>0</v>
      </c>
      <c r="J241" s="179"/>
      <c r="K241" s="163"/>
      <c r="L241" s="163"/>
    </row>
    <row r="242" spans="1:9" ht="15">
      <c r="A242" s="1"/>
      <c r="B242" s="150" t="s">
        <v>155</v>
      </c>
      <c r="C242" s="147">
        <f>SUM(C244)</f>
        <v>737801.234813782</v>
      </c>
      <c r="D242" s="147">
        <f>SUM(D244)</f>
        <v>22227</v>
      </c>
      <c r="E242" s="147">
        <f>SUM(E244)</f>
        <v>292738</v>
      </c>
      <c r="F242" s="126">
        <f>E242/C242*100</f>
        <v>39.67708187339723</v>
      </c>
      <c r="G242" s="147">
        <f>SUM(G244)</f>
        <v>645038</v>
      </c>
      <c r="H242" s="147">
        <f>SUM(H244)</f>
        <v>645038</v>
      </c>
      <c r="I242" s="147">
        <f>SUM(I244)</f>
        <v>645038</v>
      </c>
    </row>
    <row r="243" spans="1:9" ht="15">
      <c r="A243" s="1"/>
      <c r="B243" s="141" t="s">
        <v>4</v>
      </c>
      <c r="C243" s="117">
        <f t="shared" si="18"/>
        <v>0</v>
      </c>
      <c r="D243" s="118"/>
      <c r="E243" s="118"/>
      <c r="F243" s="123"/>
      <c r="G243" s="1"/>
      <c r="H243" s="44">
        <f>G243*30.126/1000</f>
        <v>0</v>
      </c>
      <c r="I243" s="1"/>
    </row>
    <row r="244" spans="1:10" ht="15">
      <c r="A244" s="1"/>
      <c r="B244" s="151" t="s">
        <v>156</v>
      </c>
      <c r="C244" s="143">
        <f>SUM(C246:C256)</f>
        <v>737801.234813782</v>
      </c>
      <c r="D244" s="143">
        <f>SUM(D246:D256)</f>
        <v>22227</v>
      </c>
      <c r="E244" s="143">
        <f>SUM(E246:E256)</f>
        <v>292738</v>
      </c>
      <c r="F244" s="168">
        <f>E244/C244*100</f>
        <v>39.67708187339723</v>
      </c>
      <c r="G244" s="143">
        <f>SUM(G246:G256)</f>
        <v>645038</v>
      </c>
      <c r="H244" s="143">
        <f>SUM(H246:H256)</f>
        <v>645038</v>
      </c>
      <c r="I244" s="143">
        <f>SUM(I246:I256)</f>
        <v>645038</v>
      </c>
      <c r="J244" s="6">
        <f>G244-'príjmy mesto'!H144</f>
        <v>-9200846</v>
      </c>
    </row>
    <row r="245" spans="1:9" ht="15">
      <c r="A245" s="1"/>
      <c r="B245" s="141" t="s">
        <v>27</v>
      </c>
      <c r="C245" s="117"/>
      <c r="D245" s="118"/>
      <c r="E245" s="118"/>
      <c r="F245" s="123"/>
      <c r="G245" s="1"/>
      <c r="H245" s="44"/>
      <c r="I245" s="44"/>
    </row>
    <row r="246" spans="1:9" ht="15">
      <c r="A246" s="1"/>
      <c r="B246" s="141" t="s">
        <v>157</v>
      </c>
      <c r="C246" s="117">
        <f t="shared" si="18"/>
        <v>41923.919537940645</v>
      </c>
      <c r="D246" s="118">
        <v>1263</v>
      </c>
      <c r="E246" s="118">
        <v>20949</v>
      </c>
      <c r="F246" s="123">
        <f aca="true" t="shared" si="21" ref="F246:F255">E246/C246*100</f>
        <v>49.96908741092637</v>
      </c>
      <c r="G246" s="1">
        <v>41924</v>
      </c>
      <c r="H246" s="1">
        <v>41924</v>
      </c>
      <c r="I246" s="1">
        <v>41924</v>
      </c>
    </row>
    <row r="247" spans="1:9" ht="15">
      <c r="A247" s="1"/>
      <c r="B247" s="103" t="s">
        <v>158</v>
      </c>
      <c r="C247" s="117">
        <f t="shared" si="18"/>
        <v>1958.4412135696741</v>
      </c>
      <c r="D247" s="118">
        <v>59</v>
      </c>
      <c r="E247" s="118">
        <v>965</v>
      </c>
      <c r="F247" s="123">
        <f t="shared" si="21"/>
        <v>49.273881355932204</v>
      </c>
      <c r="G247" s="1">
        <v>1958</v>
      </c>
      <c r="H247" s="1">
        <v>1958</v>
      </c>
      <c r="I247" s="1">
        <v>1958</v>
      </c>
    </row>
    <row r="248" spans="1:9" ht="15">
      <c r="A248" s="1"/>
      <c r="B248" s="103" t="s">
        <v>159</v>
      </c>
      <c r="C248" s="117">
        <f t="shared" si="18"/>
        <v>123049.85726614883</v>
      </c>
      <c r="D248" s="118">
        <v>3707</v>
      </c>
      <c r="E248" s="118">
        <v>61531</v>
      </c>
      <c r="F248" s="123">
        <f t="shared" si="21"/>
        <v>50.004934070677095</v>
      </c>
      <c r="G248" s="1">
        <v>123050</v>
      </c>
      <c r="H248" s="1">
        <v>123050</v>
      </c>
      <c r="I248" s="1">
        <v>123050</v>
      </c>
    </row>
    <row r="249" spans="1:9" ht="15">
      <c r="A249" s="1"/>
      <c r="B249" s="103" t="s">
        <v>160</v>
      </c>
      <c r="C249" s="117">
        <f t="shared" si="18"/>
        <v>164110.73491336388</v>
      </c>
      <c r="D249" s="118">
        <v>4944</v>
      </c>
      <c r="E249" s="118">
        <v>40629</v>
      </c>
      <c r="F249" s="123">
        <f t="shared" si="21"/>
        <v>24.757064199029124</v>
      </c>
      <c r="G249" s="1">
        <v>81259</v>
      </c>
      <c r="H249" s="1">
        <v>81259</v>
      </c>
      <c r="I249" s="1">
        <v>81259</v>
      </c>
    </row>
    <row r="250" spans="1:9" ht="15">
      <c r="A250" s="1"/>
      <c r="B250" s="103" t="s">
        <v>328</v>
      </c>
      <c r="C250" s="117">
        <f t="shared" si="18"/>
        <v>51550.15601141871</v>
      </c>
      <c r="D250" s="118">
        <v>1553</v>
      </c>
      <c r="E250" s="118">
        <v>25772</v>
      </c>
      <c r="F250" s="123">
        <f t="shared" si="21"/>
        <v>49.994029104958145</v>
      </c>
      <c r="G250" s="1">
        <v>51550</v>
      </c>
      <c r="H250" s="1">
        <v>51550</v>
      </c>
      <c r="I250" s="1">
        <v>51550</v>
      </c>
    </row>
    <row r="251" spans="1:9" ht="15">
      <c r="A251" s="1"/>
      <c r="B251" s="103" t="s">
        <v>234</v>
      </c>
      <c r="C251" s="117">
        <f t="shared" si="18"/>
        <v>66055.89855938392</v>
      </c>
      <c r="D251" s="118">
        <v>1990</v>
      </c>
      <c r="E251" s="118">
        <v>33023</v>
      </c>
      <c r="F251" s="123">
        <f t="shared" si="21"/>
        <v>49.992507437185935</v>
      </c>
      <c r="G251" s="1">
        <v>66056</v>
      </c>
      <c r="H251" s="1">
        <v>66056</v>
      </c>
      <c r="I251" s="1">
        <v>66056</v>
      </c>
    </row>
    <row r="252" spans="1:9" ht="15">
      <c r="A252" s="1"/>
      <c r="B252" s="103" t="s">
        <v>162</v>
      </c>
      <c r="C252" s="117">
        <f t="shared" si="18"/>
        <v>111066.85255261236</v>
      </c>
      <c r="D252" s="118">
        <v>3346</v>
      </c>
      <c r="E252" s="118">
        <v>55537</v>
      </c>
      <c r="F252" s="123">
        <f t="shared" si="21"/>
        <v>50.00321763299462</v>
      </c>
      <c r="G252" s="1">
        <v>111067</v>
      </c>
      <c r="H252" s="1">
        <v>111067</v>
      </c>
      <c r="I252" s="1">
        <v>111067</v>
      </c>
    </row>
    <row r="253" spans="1:9" ht="15">
      <c r="A253" s="1"/>
      <c r="B253" s="103" t="s">
        <v>218</v>
      </c>
      <c r="C253" s="117">
        <f t="shared" si="18"/>
        <v>25791.674965146383</v>
      </c>
      <c r="D253" s="118">
        <v>777</v>
      </c>
      <c r="E253" s="118">
        <v>14746</v>
      </c>
      <c r="F253" s="123">
        <f t="shared" si="21"/>
        <v>57.17348725868726</v>
      </c>
      <c r="G253" s="1">
        <v>25792</v>
      </c>
      <c r="H253" s="1">
        <v>25792</v>
      </c>
      <c r="I253" s="1">
        <v>25792</v>
      </c>
    </row>
    <row r="254" spans="1:9" s="156" customFormat="1" ht="15">
      <c r="A254" s="149"/>
      <c r="B254" s="140" t="s">
        <v>233</v>
      </c>
      <c r="C254" s="117">
        <f t="shared" si="18"/>
        <v>78868.75124477196</v>
      </c>
      <c r="D254" s="118">
        <v>2376</v>
      </c>
      <c r="E254" s="118">
        <v>39396</v>
      </c>
      <c r="F254" s="123">
        <f t="shared" si="21"/>
        <v>49.951342424242426</v>
      </c>
      <c r="G254" s="149">
        <v>78869</v>
      </c>
      <c r="H254" s="149">
        <v>78869</v>
      </c>
      <c r="I254" s="149">
        <v>78869</v>
      </c>
    </row>
    <row r="255" spans="1:9" s="156" customFormat="1" ht="15">
      <c r="A255" s="149"/>
      <c r="B255" s="140" t="s">
        <v>232</v>
      </c>
      <c r="C255" s="117">
        <f t="shared" si="18"/>
        <v>73424.94854942574</v>
      </c>
      <c r="D255" s="118">
        <v>2212</v>
      </c>
      <c r="E255" s="118">
        <v>0</v>
      </c>
      <c r="F255" s="123">
        <f t="shared" si="21"/>
        <v>0</v>
      </c>
      <c r="G255" s="149">
        <v>63323</v>
      </c>
      <c r="H255" s="149">
        <v>63323</v>
      </c>
      <c r="I255" s="149">
        <v>63323</v>
      </c>
    </row>
    <row r="256" spans="1:9" s="156" customFormat="1" ht="15.75" thickBot="1">
      <c r="A256" s="161"/>
      <c r="B256" s="153" t="s">
        <v>327</v>
      </c>
      <c r="C256" s="152"/>
      <c r="D256" s="153"/>
      <c r="E256" s="153">
        <v>190</v>
      </c>
      <c r="F256" s="153"/>
      <c r="G256" s="161">
        <v>190</v>
      </c>
      <c r="H256" s="162">
        <v>190</v>
      </c>
      <c r="I256" s="162">
        <v>190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 xml:space="preserve">&amp;CNávrh 1. zmeny rozpočtu na rok 2009
                          </oddHeader>
    <oddFooter>&amp;LVypracoval: Ing. Leskovjanská&amp;C&amp;P</oddFooter>
  </headerFooter>
  <rowBreaks count="3" manualBreakCount="3">
    <brk id="66" max="255" man="1"/>
    <brk id="138" max="255" man="1"/>
    <brk id="1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G3" sqref="G3:I46"/>
    </sheetView>
  </sheetViews>
  <sheetFormatPr defaultColWidth="9.140625" defaultRowHeight="12.75"/>
  <cols>
    <col min="1" max="1" width="45.28125" style="0" customWidth="1"/>
    <col min="2" max="2" width="12.00390625" style="0" customWidth="1"/>
    <col min="6" max="6" width="11.140625" style="0" customWidth="1"/>
    <col min="10" max="10" width="10.140625" style="0" bestFit="1" customWidth="1"/>
  </cols>
  <sheetData>
    <row r="2" spans="7:9" ht="13.5" thickBot="1">
      <c r="G2" t="s">
        <v>335</v>
      </c>
      <c r="H2" t="s">
        <v>336</v>
      </c>
      <c r="I2" t="s">
        <v>337</v>
      </c>
    </row>
    <row r="3" spans="1:10" ht="15">
      <c r="A3" s="169" t="s">
        <v>152</v>
      </c>
      <c r="B3" s="170">
        <f>SUM(B4:B44)</f>
        <v>13405862.046073161</v>
      </c>
      <c r="C3" s="170">
        <f>SUM(C4:C44)</f>
        <v>403865</v>
      </c>
      <c r="D3" s="170">
        <f>SUM(D4:D44)</f>
        <v>2435582</v>
      </c>
      <c r="E3" s="171">
        <f>D3/B3*100</f>
        <v>18.168037173808077</v>
      </c>
      <c r="F3" s="170">
        <f>SUM(F4:F42)</f>
        <v>14656642</v>
      </c>
      <c r="G3" s="170">
        <f>SUM(G4:G42)</f>
        <v>2211845</v>
      </c>
      <c r="H3" s="170">
        <f>SUM(H4:H42)</f>
        <v>7888879</v>
      </c>
      <c r="I3" s="170">
        <f>SUM(I4:I42)</f>
        <v>4555918</v>
      </c>
      <c r="J3" s="6">
        <f>G3+H3+I3</f>
        <v>14656642</v>
      </c>
    </row>
    <row r="4" spans="1:9" ht="15">
      <c r="A4" s="122" t="s">
        <v>249</v>
      </c>
      <c r="B4" s="117">
        <f>C4/30.126*1000</f>
        <v>15335.59051981677</v>
      </c>
      <c r="C4" s="118">
        <v>462</v>
      </c>
      <c r="D4" s="118"/>
      <c r="E4" s="123">
        <f aca="true" t="shared" si="0" ref="E4:E30">D4/B4*100</f>
        <v>0</v>
      </c>
      <c r="F4" s="1">
        <v>15336</v>
      </c>
      <c r="G4" s="1">
        <v>15336</v>
      </c>
      <c r="H4" s="1"/>
      <c r="I4" s="1"/>
    </row>
    <row r="5" spans="1:9" ht="15">
      <c r="A5" s="103" t="s">
        <v>153</v>
      </c>
      <c r="B5" s="117">
        <f aca="true" t="shared" si="1" ref="B5:B31">C5/30.126*1000</f>
        <v>29874.526986656045</v>
      </c>
      <c r="C5" s="118">
        <v>900</v>
      </c>
      <c r="D5" s="118">
        <v>10412</v>
      </c>
      <c r="E5" s="123">
        <f t="shared" si="0"/>
        <v>34.85243466666667</v>
      </c>
      <c r="F5" s="1">
        <v>10412</v>
      </c>
      <c r="G5" s="1">
        <v>10412</v>
      </c>
      <c r="H5" s="1"/>
      <c r="I5" s="1"/>
    </row>
    <row r="6" spans="1:9" ht="15">
      <c r="A6" s="103" t="s">
        <v>212</v>
      </c>
      <c r="B6" s="117">
        <f t="shared" si="1"/>
        <v>3319.391887406227</v>
      </c>
      <c r="C6" s="118">
        <v>100</v>
      </c>
      <c r="D6" s="118">
        <v>7967</v>
      </c>
      <c r="E6" s="123">
        <f t="shared" si="0"/>
        <v>240.013842</v>
      </c>
      <c r="F6" s="1">
        <v>7970</v>
      </c>
      <c r="G6" s="1">
        <v>7970</v>
      </c>
      <c r="H6" s="1"/>
      <c r="I6" s="1"/>
    </row>
    <row r="7" spans="1:9" ht="15">
      <c r="A7" s="103" t="s">
        <v>281</v>
      </c>
      <c r="B7" s="117">
        <f t="shared" si="1"/>
        <v>39832.70264887472</v>
      </c>
      <c r="C7" s="118">
        <v>1200</v>
      </c>
      <c r="D7" s="118">
        <v>35548</v>
      </c>
      <c r="E7" s="123">
        <f t="shared" si="0"/>
        <v>89.24325400000001</v>
      </c>
      <c r="F7" s="1">
        <v>39833</v>
      </c>
      <c r="G7" s="1">
        <v>39833</v>
      </c>
      <c r="H7" s="1"/>
      <c r="I7" s="1"/>
    </row>
    <row r="8" spans="1:9" ht="15">
      <c r="A8" s="103" t="s">
        <v>255</v>
      </c>
      <c r="B8" s="117"/>
      <c r="C8" s="118"/>
      <c r="D8" s="118">
        <v>3153</v>
      </c>
      <c r="E8" s="123"/>
      <c r="F8" s="1">
        <v>3320</v>
      </c>
      <c r="G8" s="1"/>
      <c r="H8" s="1">
        <v>3320</v>
      </c>
      <c r="I8" s="1"/>
    </row>
    <row r="9" spans="1:9" ht="15">
      <c r="A9" s="103" t="s">
        <v>154</v>
      </c>
      <c r="B9" s="117">
        <f t="shared" si="1"/>
        <v>43152.09453628095</v>
      </c>
      <c r="C9" s="118">
        <v>1300</v>
      </c>
      <c r="D9" s="118">
        <v>91461</v>
      </c>
      <c r="E9" s="123">
        <f t="shared" si="0"/>
        <v>211.9503143076923</v>
      </c>
      <c r="F9" s="1">
        <v>107488</v>
      </c>
      <c r="G9" s="1">
        <v>107488</v>
      </c>
      <c r="H9" s="1"/>
      <c r="I9" s="1"/>
    </row>
    <row r="10" spans="1:9" ht="15">
      <c r="A10" s="103" t="s">
        <v>199</v>
      </c>
      <c r="B10" s="117">
        <f t="shared" si="1"/>
        <v>1274679.678682865</v>
      </c>
      <c r="C10" s="118">
        <v>38401</v>
      </c>
      <c r="D10" s="118">
        <v>681763</v>
      </c>
      <c r="E10" s="123">
        <f t="shared" si="0"/>
        <v>53.48504501966096</v>
      </c>
      <c r="F10" s="1">
        <v>1274680</v>
      </c>
      <c r="G10" s="1"/>
      <c r="H10" s="1"/>
      <c r="I10" s="1">
        <v>1274680</v>
      </c>
    </row>
    <row r="11" spans="1:9" ht="15">
      <c r="A11" s="103" t="s">
        <v>200</v>
      </c>
      <c r="B11" s="117">
        <f t="shared" si="1"/>
        <v>699561.8402708623</v>
      </c>
      <c r="C11" s="118">
        <v>21075</v>
      </c>
      <c r="D11" s="118">
        <v>0</v>
      </c>
      <c r="E11" s="123">
        <f t="shared" si="0"/>
        <v>0</v>
      </c>
      <c r="F11" s="44">
        <v>699562</v>
      </c>
      <c r="G11" s="44"/>
      <c r="H11" s="44">
        <v>699562</v>
      </c>
      <c r="I11" s="1"/>
    </row>
    <row r="12" spans="1:9" ht="15">
      <c r="A12" s="103" t="s">
        <v>201</v>
      </c>
      <c r="B12" s="117">
        <f t="shared" si="1"/>
        <v>44280.68777799907</v>
      </c>
      <c r="C12" s="118">
        <v>1334</v>
      </c>
      <c r="D12" s="118"/>
      <c r="E12" s="123">
        <f t="shared" si="0"/>
        <v>0</v>
      </c>
      <c r="F12" s="1">
        <v>44281</v>
      </c>
      <c r="G12" s="1">
        <v>44281</v>
      </c>
      <c r="H12" s="1"/>
      <c r="I12" s="1"/>
    </row>
    <row r="13" spans="1:9" ht="15">
      <c r="A13" s="103" t="s">
        <v>200</v>
      </c>
      <c r="B13" s="117">
        <f t="shared" si="1"/>
        <v>12945.628360884286</v>
      </c>
      <c r="C13" s="118">
        <v>390</v>
      </c>
      <c r="D13" s="118">
        <v>0</v>
      </c>
      <c r="E13" s="123">
        <f t="shared" si="0"/>
        <v>0</v>
      </c>
      <c r="F13" s="44">
        <v>12946</v>
      </c>
      <c r="G13" s="44"/>
      <c r="H13" s="44">
        <v>12946</v>
      </c>
      <c r="I13" s="1"/>
    </row>
    <row r="14" spans="1:9" ht="15">
      <c r="A14" s="103" t="s">
        <v>202</v>
      </c>
      <c r="B14" s="117">
        <f t="shared" si="1"/>
        <v>103432.25121157804</v>
      </c>
      <c r="C14" s="118">
        <v>3116</v>
      </c>
      <c r="D14" s="118">
        <v>0</v>
      </c>
      <c r="E14" s="123">
        <f t="shared" si="0"/>
        <v>0</v>
      </c>
      <c r="F14" s="1">
        <v>103432</v>
      </c>
      <c r="G14" s="1"/>
      <c r="H14" s="1">
        <v>103432</v>
      </c>
      <c r="I14" s="1"/>
    </row>
    <row r="15" spans="1:9" ht="15">
      <c r="A15" s="103" t="s">
        <v>203</v>
      </c>
      <c r="B15" s="117">
        <f t="shared" si="1"/>
        <v>78238.06678616477</v>
      </c>
      <c r="C15" s="118">
        <v>2357</v>
      </c>
      <c r="D15" s="118">
        <v>0</v>
      </c>
      <c r="E15" s="123">
        <f t="shared" si="0"/>
        <v>0</v>
      </c>
      <c r="F15" s="1">
        <v>78238</v>
      </c>
      <c r="G15" s="1">
        <v>78238</v>
      </c>
      <c r="H15" s="1"/>
      <c r="I15" s="1"/>
    </row>
    <row r="16" spans="1:9" ht="15">
      <c r="A16" s="103" t="s">
        <v>195</v>
      </c>
      <c r="B16" s="117">
        <f t="shared" si="1"/>
        <v>4148376.817367058</v>
      </c>
      <c r="C16" s="118">
        <v>124974</v>
      </c>
      <c r="D16" s="118">
        <v>1256253</v>
      </c>
      <c r="E16" s="123">
        <f t="shared" si="0"/>
        <v>30.283001166642663</v>
      </c>
      <c r="F16" s="1">
        <v>4148377</v>
      </c>
      <c r="G16" s="1"/>
      <c r="H16" s="1">
        <v>4148377</v>
      </c>
      <c r="I16" s="1"/>
    </row>
    <row r="17" spans="1:9" ht="15">
      <c r="A17" s="139" t="s">
        <v>241</v>
      </c>
      <c r="B17" s="117">
        <f>C17/30.126*1000</f>
        <v>398327.0264887473</v>
      </c>
      <c r="C17" s="118">
        <v>12000</v>
      </c>
      <c r="D17" s="118">
        <v>0</v>
      </c>
      <c r="E17" s="123">
        <f>D17/B17*100</f>
        <v>0</v>
      </c>
      <c r="F17" s="1">
        <v>364489</v>
      </c>
      <c r="G17" s="1">
        <v>364489</v>
      </c>
      <c r="H17" s="1"/>
      <c r="I17" s="1"/>
    </row>
    <row r="18" spans="1:9" ht="15">
      <c r="A18" s="103" t="s">
        <v>275</v>
      </c>
      <c r="B18" s="117"/>
      <c r="C18" s="118"/>
      <c r="D18" s="118">
        <v>0</v>
      </c>
      <c r="E18" s="123"/>
      <c r="F18" s="149">
        <v>0</v>
      </c>
      <c r="G18" s="1"/>
      <c r="H18" s="1"/>
      <c r="I18" s="1"/>
    </row>
    <row r="19" spans="1:9" ht="15">
      <c r="A19" s="103" t="s">
        <v>286</v>
      </c>
      <c r="B19" s="117"/>
      <c r="C19" s="118"/>
      <c r="D19" s="118">
        <v>0</v>
      </c>
      <c r="E19" s="123"/>
      <c r="F19" s="149">
        <v>19106</v>
      </c>
      <c r="G19" s="149">
        <v>19106</v>
      </c>
      <c r="H19" s="1"/>
      <c r="I19" s="1"/>
    </row>
    <row r="20" spans="1:9" ht="15">
      <c r="A20" s="103" t="s">
        <v>306</v>
      </c>
      <c r="B20" s="117"/>
      <c r="C20" s="118"/>
      <c r="D20" s="118">
        <v>0</v>
      </c>
      <c r="E20" s="123"/>
      <c r="F20" s="149">
        <v>0</v>
      </c>
      <c r="G20" s="1"/>
      <c r="H20" s="1"/>
      <c r="I20" s="1"/>
    </row>
    <row r="21" spans="1:9" ht="15">
      <c r="A21" s="139" t="s">
        <v>213</v>
      </c>
      <c r="B21" s="117">
        <f t="shared" si="1"/>
        <v>11551.48376817367</v>
      </c>
      <c r="C21" s="118">
        <v>348</v>
      </c>
      <c r="D21" s="118">
        <v>0</v>
      </c>
      <c r="E21" s="123">
        <f t="shared" si="0"/>
        <v>0</v>
      </c>
      <c r="F21" s="1">
        <v>11551</v>
      </c>
      <c r="G21" s="1">
        <v>11551</v>
      </c>
      <c r="H21" s="1"/>
      <c r="I21" s="1"/>
    </row>
    <row r="22" spans="1:9" ht="15">
      <c r="A22" s="139" t="s">
        <v>243</v>
      </c>
      <c r="B22" s="117">
        <f t="shared" si="1"/>
        <v>232357.43211843589</v>
      </c>
      <c r="C22" s="118">
        <v>7000</v>
      </c>
      <c r="D22" s="118">
        <v>0</v>
      </c>
      <c r="E22" s="123">
        <f t="shared" si="0"/>
        <v>0</v>
      </c>
      <c r="F22" s="1">
        <v>232357</v>
      </c>
      <c r="G22" s="1">
        <v>232357</v>
      </c>
      <c r="H22" s="1"/>
      <c r="I22" s="1"/>
    </row>
    <row r="23" spans="1:9" ht="15">
      <c r="A23" s="116" t="s">
        <v>221</v>
      </c>
      <c r="B23" s="117">
        <f t="shared" si="1"/>
        <v>53110.27019849963</v>
      </c>
      <c r="C23" s="118">
        <v>1600</v>
      </c>
      <c r="D23" s="118">
        <v>0</v>
      </c>
      <c r="E23" s="123">
        <f t="shared" si="0"/>
        <v>0</v>
      </c>
      <c r="F23" s="1">
        <v>53110</v>
      </c>
      <c r="G23" s="1">
        <v>53110</v>
      </c>
      <c r="H23" s="1"/>
      <c r="I23" s="1"/>
    </row>
    <row r="24" spans="1:9" ht="15">
      <c r="A24" s="103" t="s">
        <v>239</v>
      </c>
      <c r="B24" s="117">
        <f t="shared" si="1"/>
        <v>63068.44586071831</v>
      </c>
      <c r="C24" s="118">
        <v>1900</v>
      </c>
      <c r="D24" s="118">
        <v>21033</v>
      </c>
      <c r="E24" s="123">
        <f t="shared" si="0"/>
        <v>33.349482</v>
      </c>
      <c r="F24" s="1">
        <v>63068</v>
      </c>
      <c r="G24" s="1">
        <v>63068</v>
      </c>
      <c r="H24" s="1"/>
      <c r="I24" s="1"/>
    </row>
    <row r="25" spans="1:9" ht="15">
      <c r="A25" s="103" t="s">
        <v>298</v>
      </c>
      <c r="B25" s="117">
        <f t="shared" si="1"/>
        <v>497908.7831109341</v>
      </c>
      <c r="C25" s="118">
        <v>15000</v>
      </c>
      <c r="D25" s="118">
        <v>147950</v>
      </c>
      <c r="E25" s="123">
        <f t="shared" si="0"/>
        <v>29.714278</v>
      </c>
      <c r="F25" s="149">
        <v>147950</v>
      </c>
      <c r="G25" s="149">
        <v>147950</v>
      </c>
      <c r="H25" s="1"/>
      <c r="I25" s="1"/>
    </row>
    <row r="26" spans="1:9" ht="15">
      <c r="A26" s="103" t="s">
        <v>222</v>
      </c>
      <c r="B26" s="117">
        <f t="shared" si="1"/>
        <v>99581.75662218682</v>
      </c>
      <c r="C26" s="118">
        <v>3000</v>
      </c>
      <c r="D26" s="118">
        <v>131012</v>
      </c>
      <c r="E26" s="123">
        <f t="shared" si="0"/>
        <v>131.5622504</v>
      </c>
      <c r="F26" s="1">
        <v>131012</v>
      </c>
      <c r="G26" s="1">
        <v>131012</v>
      </c>
      <c r="H26" s="1"/>
      <c r="I26" s="1"/>
    </row>
    <row r="27" spans="1:9" ht="15">
      <c r="A27" s="139" t="s">
        <v>245</v>
      </c>
      <c r="B27" s="117">
        <f t="shared" si="1"/>
        <v>28878.709420434177</v>
      </c>
      <c r="C27" s="118">
        <v>870</v>
      </c>
      <c r="D27" s="118">
        <v>26724</v>
      </c>
      <c r="E27" s="123">
        <f t="shared" si="0"/>
        <v>92.53876137931034</v>
      </c>
      <c r="F27" s="1">
        <v>26724</v>
      </c>
      <c r="G27" s="1">
        <v>26724</v>
      </c>
      <c r="H27" s="1"/>
      <c r="I27" s="1"/>
    </row>
    <row r="28" spans="1:9" ht="15">
      <c r="A28" s="103" t="s">
        <v>246</v>
      </c>
      <c r="B28" s="117">
        <f t="shared" si="1"/>
        <v>68711.4120693089</v>
      </c>
      <c r="C28" s="118">
        <v>2070</v>
      </c>
      <c r="D28" s="118"/>
      <c r="E28" s="123">
        <f t="shared" si="0"/>
        <v>0</v>
      </c>
      <c r="F28" s="1">
        <v>68711</v>
      </c>
      <c r="G28" s="1">
        <v>68711</v>
      </c>
      <c r="H28" s="1"/>
      <c r="I28" s="1"/>
    </row>
    <row r="29" spans="1:9" ht="15">
      <c r="A29" s="103" t="s">
        <v>251</v>
      </c>
      <c r="B29" s="117">
        <f t="shared" si="1"/>
        <v>99581.75662218682</v>
      </c>
      <c r="C29" s="118">
        <v>3000</v>
      </c>
      <c r="D29" s="118"/>
      <c r="E29" s="123">
        <f t="shared" si="0"/>
        <v>0</v>
      </c>
      <c r="F29" s="1">
        <v>122034</v>
      </c>
      <c r="G29" s="1">
        <v>122034</v>
      </c>
      <c r="H29" s="1"/>
      <c r="I29" s="1"/>
    </row>
    <row r="30" spans="1:9" ht="15">
      <c r="A30" s="103" t="s">
        <v>252</v>
      </c>
      <c r="B30" s="117">
        <f t="shared" si="1"/>
        <v>22306.313483369846</v>
      </c>
      <c r="C30" s="118">
        <v>672</v>
      </c>
      <c r="D30" s="118">
        <v>22306</v>
      </c>
      <c r="E30" s="123">
        <f t="shared" si="0"/>
        <v>99.99859464285714</v>
      </c>
      <c r="F30" s="1">
        <v>22306</v>
      </c>
      <c r="G30" s="1">
        <v>22306</v>
      </c>
      <c r="H30" s="1"/>
      <c r="I30" s="1"/>
    </row>
    <row r="31" spans="1:9" ht="15">
      <c r="A31" s="103" t="s">
        <v>261</v>
      </c>
      <c r="B31" s="117">
        <f t="shared" si="1"/>
        <v>0</v>
      </c>
      <c r="C31" s="118"/>
      <c r="D31" s="118"/>
      <c r="E31" s="123"/>
      <c r="F31" s="1">
        <v>6000</v>
      </c>
      <c r="G31" s="1"/>
      <c r="H31" s="1">
        <v>6000</v>
      </c>
      <c r="I31" s="1"/>
    </row>
    <row r="32" spans="1:9" ht="15">
      <c r="A32" s="103" t="s">
        <v>265</v>
      </c>
      <c r="B32" s="117"/>
      <c r="C32" s="118"/>
      <c r="D32" s="118"/>
      <c r="E32" s="123"/>
      <c r="F32" s="1">
        <v>22728</v>
      </c>
      <c r="G32" s="149">
        <v>2728</v>
      </c>
      <c r="H32" s="1">
        <v>20000</v>
      </c>
      <c r="I32" s="1"/>
    </row>
    <row r="33" spans="1:9" ht="15">
      <c r="A33" s="103" t="s">
        <v>268</v>
      </c>
      <c r="B33" s="117"/>
      <c r="C33" s="118"/>
      <c r="D33" s="118"/>
      <c r="E33" s="123"/>
      <c r="F33" s="1">
        <v>115663</v>
      </c>
      <c r="G33" s="1">
        <f>F33-H33</f>
        <v>6072</v>
      </c>
      <c r="H33" s="1">
        <v>109591</v>
      </c>
      <c r="I33" s="1"/>
    </row>
    <row r="34" spans="1:9" ht="15">
      <c r="A34" s="103" t="s">
        <v>273</v>
      </c>
      <c r="B34" s="117"/>
      <c r="C34" s="118"/>
      <c r="D34" s="118"/>
      <c r="E34" s="123"/>
      <c r="F34" s="149">
        <v>1400780</v>
      </c>
      <c r="G34" s="1">
        <f>F34-H34</f>
        <v>21256</v>
      </c>
      <c r="H34" s="1">
        <v>1379524</v>
      </c>
      <c r="I34" s="1"/>
    </row>
    <row r="35" spans="1:9" ht="15">
      <c r="A35" s="103" t="s">
        <v>296</v>
      </c>
      <c r="B35" s="117"/>
      <c r="C35" s="118"/>
      <c r="D35" s="118"/>
      <c r="E35" s="123"/>
      <c r="F35" s="1">
        <v>0</v>
      </c>
      <c r="G35" s="1"/>
      <c r="H35" s="1"/>
      <c r="I35" s="1"/>
    </row>
    <row r="36" spans="1:9" ht="15">
      <c r="A36" s="103" t="s">
        <v>267</v>
      </c>
      <c r="B36" s="117"/>
      <c r="C36" s="118"/>
      <c r="D36" s="118"/>
      <c r="E36" s="123"/>
      <c r="F36" s="149">
        <v>71400</v>
      </c>
      <c r="G36" s="149">
        <v>71400</v>
      </c>
      <c r="H36" s="1"/>
      <c r="I36" s="1"/>
    </row>
    <row r="37" spans="1:9" ht="15">
      <c r="A37" s="103" t="s">
        <v>229</v>
      </c>
      <c r="B37" s="117">
        <f aca="true" t="shared" si="2" ref="B37:B42">C37/30.126*1000</f>
        <v>3281252.0746199293</v>
      </c>
      <c r="C37" s="118">
        <v>98851</v>
      </c>
      <c r="D37" s="118"/>
      <c r="E37" s="123">
        <f aca="true" t="shared" si="3" ref="E37:E42">D37/B37*100</f>
        <v>0</v>
      </c>
      <c r="F37" s="149">
        <v>3281238</v>
      </c>
      <c r="G37" s="149"/>
      <c r="H37" s="149"/>
      <c r="I37" s="149">
        <v>3281238</v>
      </c>
    </row>
    <row r="38" spans="1:9" ht="15">
      <c r="A38" s="103" t="s">
        <v>230</v>
      </c>
      <c r="B38" s="117">
        <f t="shared" si="2"/>
        <v>1135763.1281949144</v>
      </c>
      <c r="C38" s="118">
        <v>34216</v>
      </c>
      <c r="D38" s="118"/>
      <c r="E38" s="123">
        <f t="shared" si="3"/>
        <v>0</v>
      </c>
      <c r="F38" s="149">
        <v>1135763</v>
      </c>
      <c r="G38" s="149"/>
      <c r="H38" s="149">
        <v>1135763</v>
      </c>
      <c r="I38" s="1"/>
    </row>
    <row r="39" spans="1:9" ht="15">
      <c r="A39" s="103" t="s">
        <v>231</v>
      </c>
      <c r="B39" s="117">
        <f t="shared" si="2"/>
        <v>105656.2437761402</v>
      </c>
      <c r="C39" s="118">
        <v>3183</v>
      </c>
      <c r="D39" s="118"/>
      <c r="E39" s="123">
        <f t="shared" si="3"/>
        <v>0</v>
      </c>
      <c r="F39" s="172">
        <v>0</v>
      </c>
      <c r="G39" s="1"/>
      <c r="H39" s="1"/>
      <c r="I39" s="1"/>
    </row>
    <row r="40" spans="1:9" ht="15">
      <c r="A40" s="103" t="s">
        <v>230</v>
      </c>
      <c r="B40" s="117">
        <f t="shared" si="2"/>
        <v>20381.06618867423</v>
      </c>
      <c r="C40" s="118">
        <v>614</v>
      </c>
      <c r="D40" s="118"/>
      <c r="E40" s="123">
        <f t="shared" si="3"/>
        <v>0</v>
      </c>
      <c r="F40" s="149">
        <v>20381</v>
      </c>
      <c r="G40" s="149"/>
      <c r="H40" s="149">
        <v>20381</v>
      </c>
      <c r="I40" s="1"/>
    </row>
    <row r="41" spans="1:9" ht="15">
      <c r="A41" s="103" t="s">
        <v>202</v>
      </c>
      <c r="B41" s="117">
        <f t="shared" si="2"/>
        <v>249983.40304056296</v>
      </c>
      <c r="C41" s="118">
        <v>7531</v>
      </c>
      <c r="D41" s="118"/>
      <c r="E41" s="123">
        <f t="shared" si="3"/>
        <v>0</v>
      </c>
      <c r="F41" s="149">
        <v>249983</v>
      </c>
      <c r="G41" s="149"/>
      <c r="H41" s="149">
        <v>249983</v>
      </c>
      <c r="I41" s="1"/>
    </row>
    <row r="42" spans="1:9" ht="15">
      <c r="A42" s="103" t="s">
        <v>203</v>
      </c>
      <c r="B42" s="117">
        <f t="shared" si="2"/>
        <v>544413.4634534953</v>
      </c>
      <c r="C42" s="118">
        <v>16401</v>
      </c>
      <c r="D42" s="118"/>
      <c r="E42" s="123">
        <f t="shared" si="3"/>
        <v>0</v>
      </c>
      <c r="F42" s="149">
        <v>544413</v>
      </c>
      <c r="G42" s="149">
        <v>544413</v>
      </c>
      <c r="H42" s="1"/>
      <c r="I42" s="1"/>
    </row>
    <row r="43" spans="1:9" ht="15">
      <c r="A43" s="103" t="s">
        <v>290</v>
      </c>
      <c r="B43" s="117"/>
      <c r="C43" s="118"/>
      <c r="D43" s="118"/>
      <c r="E43" s="123"/>
      <c r="F43" s="112">
        <v>0</v>
      </c>
      <c r="G43" s="1"/>
      <c r="H43" s="1"/>
      <c r="I43" s="1"/>
    </row>
    <row r="44" spans="1:9" ht="15">
      <c r="A44" s="103" t="s">
        <v>274</v>
      </c>
      <c r="B44" s="117"/>
      <c r="C44" s="118"/>
      <c r="D44" s="118"/>
      <c r="E44" s="123"/>
      <c r="F44" s="112">
        <v>0</v>
      </c>
      <c r="G44" s="1"/>
      <c r="H44" s="1"/>
      <c r="I44" s="1"/>
    </row>
    <row r="45" spans="1:9" ht="15">
      <c r="A45" s="103" t="s">
        <v>291</v>
      </c>
      <c r="B45" s="117"/>
      <c r="C45" s="118"/>
      <c r="D45" s="118"/>
      <c r="E45" s="123"/>
      <c r="F45" s="112">
        <v>0</v>
      </c>
      <c r="G45" s="1"/>
      <c r="H45" s="1"/>
      <c r="I45" s="1"/>
    </row>
    <row r="46" spans="1:9" ht="15.75" thickBot="1">
      <c r="A46" s="173" t="s">
        <v>292</v>
      </c>
      <c r="B46" s="164"/>
      <c r="C46" s="165"/>
      <c r="D46" s="165"/>
      <c r="E46" s="166"/>
      <c r="F46" s="162">
        <v>0</v>
      </c>
      <c r="G46" s="163"/>
      <c r="H46" s="163"/>
      <c r="I46" s="1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Mestský úrad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Klára Leskovjanská</dc:creator>
  <cp:keywords/>
  <dc:description/>
  <cp:lastModifiedBy>PC</cp:lastModifiedBy>
  <cp:lastPrinted>2009-07-28T11:25:24Z</cp:lastPrinted>
  <dcterms:created xsi:type="dcterms:W3CDTF">2006-02-28T09:40:49Z</dcterms:created>
  <dcterms:modified xsi:type="dcterms:W3CDTF">2009-07-28T15:59:45Z</dcterms:modified>
  <cp:category/>
  <cp:version/>
  <cp:contentType/>
  <cp:contentStatus/>
</cp:coreProperties>
</file>