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52" windowWidth="12120" windowHeight="8136" tabRatio="728" activeTab="0"/>
  </bookViews>
  <sheets>
    <sheet name="príjmy mesto" sheetId="1" r:id="rId1"/>
    <sheet name="výdavky mesto" sheetId="2" r:id="rId2"/>
    <sheet name="kapit. výdavky" sheetId="3" r:id="rId3"/>
    <sheet name="krytie bežných výdavkov" sheetId="4" r:id="rId4"/>
    <sheet name="MTVŠ" sheetId="5" r:id="rId5"/>
    <sheet name="školy" sheetId="6" r:id="rId6"/>
    <sheet name="upratovačky" sheetId="7" r:id="rId7"/>
    <sheet name="actores" sheetId="8" r:id="rId8"/>
    <sheet name="MP" sheetId="9" r:id="rId9"/>
    <sheet name="TS" sheetId="10" r:id="rId10"/>
  </sheets>
  <definedNames>
    <definedName name="_xlnm.Print_Area" localSheetId="2">'kapit. výdavky'!$A$1:$G$38</definedName>
    <definedName name="_xlnm.Print_Area" localSheetId="0">'príjmy mesto'!$A$1:$G$140</definedName>
    <definedName name="_xlnm.Print_Area" localSheetId="1">'výdavky mesto'!$A$1:$F$235</definedName>
  </definedNames>
  <calcPr fullCalcOnLoad="1"/>
</workbook>
</file>

<file path=xl/sharedStrings.xml><?xml version="1.0" encoding="utf-8"?>
<sst xmlns="http://schemas.openxmlformats.org/spreadsheetml/2006/main" count="931" uniqueCount="707">
  <si>
    <t>Položka</t>
  </si>
  <si>
    <t>Podpoložka</t>
  </si>
  <si>
    <t>Ukazovateľ</t>
  </si>
  <si>
    <t xml:space="preserve">SPOLU PRÍJMY (A+B+C+D) </t>
  </si>
  <si>
    <t>v tom:</t>
  </si>
  <si>
    <t>A</t>
  </si>
  <si>
    <t>Bežné príjmy - spolu (100+200+300) - triedené na:</t>
  </si>
  <si>
    <t>z toho:</t>
  </si>
  <si>
    <t>Bežné príjmy vlastné a dotácie</t>
  </si>
  <si>
    <t>Bežné príjmy školstvo - prenesené kompetencie</t>
  </si>
  <si>
    <t>Delenie bežných príjmov podľa rozp.klasifikácie:</t>
  </si>
  <si>
    <t xml:space="preserve">Daňové príjmy </t>
  </si>
  <si>
    <t xml:space="preserve"> - z toho:</t>
  </si>
  <si>
    <t xml:space="preserve">Dane z príjmov–ziskov a kapitálového majetku </t>
  </si>
  <si>
    <t>- v tom:</t>
  </si>
  <si>
    <t>Podiel dane z príjmov</t>
  </si>
  <si>
    <t>Daň z majetku</t>
  </si>
  <si>
    <t>Daň z nehnuteľnosti</t>
  </si>
  <si>
    <t xml:space="preserve">Domáce dane na tovary a služby </t>
  </si>
  <si>
    <t>Za psa</t>
  </si>
  <si>
    <t>Za užívanie verejného priestranstva (taxislužba)</t>
  </si>
  <si>
    <t>Za zber, prepravu a znešk.komunálneho odpadu</t>
  </si>
  <si>
    <t>Iné dane (nedoplatky z predch. rokov) - alkohol, reklama,...</t>
  </si>
  <si>
    <t>- z toho:</t>
  </si>
  <si>
    <t>Príjmy z podnikania, z vlastníctva majetku</t>
  </si>
  <si>
    <t xml:space="preserve"> - v tom:</t>
  </si>
  <si>
    <t>Príjmy z podnikania</t>
  </si>
  <si>
    <t>Odvod zostávajúceho zisku - TEKOR s.r.o.</t>
  </si>
  <si>
    <t>Príjmy z vlastníctva</t>
  </si>
  <si>
    <t>Prenájom pozemkov</t>
  </si>
  <si>
    <t>Prenájom budov , priestorov a objektov</t>
  </si>
  <si>
    <t xml:space="preserve">Prenájom zariadení </t>
  </si>
  <si>
    <t>Administratívne a iné poplatky a platby</t>
  </si>
  <si>
    <t>Administratívne poplatky</t>
  </si>
  <si>
    <t xml:space="preserve"> Správne poplatky-evid.obyv.+iné náhod.spr.popl.</t>
  </si>
  <si>
    <t xml:space="preserve">                            - matrika</t>
  </si>
  <si>
    <t xml:space="preserve">                            - výstavba (stav.povolenia)</t>
  </si>
  <si>
    <t xml:space="preserve">                            - za porušenie ost.predpisov </t>
  </si>
  <si>
    <t xml:space="preserve">                            - v blokovom konaní (MP)</t>
  </si>
  <si>
    <t>Za zábavné hracie automaty</t>
  </si>
  <si>
    <t>Za používanie práčovne</t>
  </si>
  <si>
    <t>Popl.a platby z náhod.predaja a služieb-výdavky škôl,DOS</t>
  </si>
  <si>
    <t>Príjem za školné CVČ, ZUŠ,</t>
  </si>
  <si>
    <t>Príjem za ŠKD</t>
  </si>
  <si>
    <t xml:space="preserve">Príjem za stravov.réžiu ŠJ pri  ZŠ </t>
  </si>
  <si>
    <t>Vlastné príjmy ZŠ - prenes. Kompetencie</t>
  </si>
  <si>
    <t>Ďalšie administratívne a iné poplatky a platby</t>
  </si>
  <si>
    <t>Za znečisťovanie ovzdušia</t>
  </si>
  <si>
    <t>Iné nedaňové príjmy</t>
  </si>
  <si>
    <t>Z výťažkov z lotérií a iných podobných hier (5 %)</t>
  </si>
  <si>
    <t>Vratky výdavkov min.rokov , dobropisy</t>
  </si>
  <si>
    <t>Ostatné príjmy</t>
  </si>
  <si>
    <t>Z refundácií - exekúcie</t>
  </si>
  <si>
    <t>Úroky z účtov finančného hospodárenia (ZBÚ)</t>
  </si>
  <si>
    <t>Úroky z účtov finančného hospodárenia (ZBÚ) -</t>
  </si>
  <si>
    <t>Úroky z účtov finančného hospodárenia (ZBÚ) - školstvo</t>
  </si>
  <si>
    <t>Granty a transfery (decentralizačné dotácie)</t>
  </si>
  <si>
    <t>MOS</t>
  </si>
  <si>
    <t>Vedenie matrík (610+620+630)</t>
  </si>
  <si>
    <t>ÚP SV a R - podpory</t>
  </si>
  <si>
    <t>Úsek školstva prenesené komp.</t>
  </si>
  <si>
    <t>Úsek školstva - dotácia na asistentov</t>
  </si>
  <si>
    <t>Úsek školstva - dotácia na vzdelávacie poukazy</t>
  </si>
  <si>
    <t>Úsek školstva - dotácia na cestovné</t>
  </si>
  <si>
    <t>Úsek školstva - školský úrad</t>
  </si>
  <si>
    <t>Úsek výstavby-spoločný stavebný úrad</t>
  </si>
  <si>
    <t>Úsek ŠFRB</t>
  </si>
  <si>
    <t>Dotácia - Terénni sociálni pracovníci (TSP)</t>
  </si>
  <si>
    <t>Príjem z recyklačného fondu</t>
  </si>
  <si>
    <t>B</t>
  </si>
  <si>
    <t>Kapitálové príjmy  (celkom)</t>
  </si>
  <si>
    <t xml:space="preserve">Príjem z predaja kap.aktív </t>
  </si>
  <si>
    <t xml:space="preserve">Príjem z predaja kap.aktív - bytov </t>
  </si>
  <si>
    <t>Príjem z predaja pozemkov</t>
  </si>
  <si>
    <t>odpredaj pozemkov</t>
  </si>
  <si>
    <t>Tuzemské kapitálové granty a transfery</t>
  </si>
  <si>
    <t xml:space="preserve">C </t>
  </si>
  <si>
    <t xml:space="preserve">Účet 234 BEŽNÉ VÝDAVKY </t>
  </si>
  <si>
    <t>Bežné výdavky z vlastných a z dotácií</t>
  </si>
  <si>
    <t>Mzdy,platy,a ostatné osobné vyrovania</t>
  </si>
  <si>
    <t>Verejná správa=Správa MsÚ</t>
  </si>
  <si>
    <t>Mestská polícia</t>
  </si>
  <si>
    <t>Klub dôchodcov</t>
  </si>
  <si>
    <t xml:space="preserve">Matrika </t>
  </si>
  <si>
    <t xml:space="preserve">Opatrovateľská služba </t>
  </si>
  <si>
    <t>štátny fond bývania</t>
  </si>
  <si>
    <t>Školská správa</t>
  </si>
  <si>
    <t>Terénni sociálni pracovníci (TSP)</t>
  </si>
  <si>
    <t>Školy - orig. Kompetencie</t>
  </si>
  <si>
    <t>Poistné a príspevok do poisťovní a NÚP</t>
  </si>
  <si>
    <t xml:space="preserve">Klub dôchodcov </t>
  </si>
  <si>
    <t>Tovary a ďalšie služby</t>
  </si>
  <si>
    <t xml:space="preserve">Neuhradené záväzky z predch. roku </t>
  </si>
  <si>
    <t>Cestovné výdavky</t>
  </si>
  <si>
    <t xml:space="preserve">  </t>
  </si>
  <si>
    <t xml:space="preserve">Matrika  </t>
  </si>
  <si>
    <t>Energie, voda a komunikácie</t>
  </si>
  <si>
    <t>Civilná obrana</t>
  </si>
  <si>
    <t>Požiarna ochrana</t>
  </si>
  <si>
    <t xml:space="preserve">Verejné osvetlenie </t>
  </si>
  <si>
    <t>Obradné siene, ZPOZ, soc. organ. na Ak. Hronca</t>
  </si>
  <si>
    <t xml:space="preserve">Materiál </t>
  </si>
  <si>
    <t xml:space="preserve">Verejná správa=Reprezentačné výdavky </t>
  </si>
  <si>
    <t>Požiarna obrana</t>
  </si>
  <si>
    <t>Obradné siene, ZPOZ</t>
  </si>
  <si>
    <t>školský úrad</t>
  </si>
  <si>
    <t>Dopravné</t>
  </si>
  <si>
    <t>Rutinná a štandardná údržba</t>
  </si>
  <si>
    <t>Požiarna ochrana - revízie</t>
  </si>
  <si>
    <t>Nájomné za prenájom</t>
  </si>
  <si>
    <t>Matrika</t>
  </si>
  <si>
    <t>Služby</t>
  </si>
  <si>
    <t xml:space="preserve"> - v tom: </t>
  </si>
  <si>
    <t>Dohody o vykonaní práce</t>
  </si>
  <si>
    <t>Finančná a rozp.oblasť=Audítor</t>
  </si>
  <si>
    <t>Finančná a rozp.oblasť=Finančné služby</t>
  </si>
  <si>
    <t xml:space="preserve">Športové, spoločenské  a kultúrne podujatia </t>
  </si>
  <si>
    <t xml:space="preserve">MTŠ-RVTV </t>
  </si>
  <si>
    <t>Školenia</t>
  </si>
  <si>
    <t>Bežné transfery</t>
  </si>
  <si>
    <t>Mestská polícia náhrada za DPN)</t>
  </si>
  <si>
    <t>Dni mesta</t>
  </si>
  <si>
    <t>Divadlo Actores</t>
  </si>
  <si>
    <t>TIC - príspevok na neziskové činnosti</t>
  </si>
  <si>
    <t>Príspevok - TS - príspevok na neziskové činnosti</t>
  </si>
  <si>
    <t>Príspevky občanom v náhlej núdzi</t>
  </si>
  <si>
    <t>odmeny v zmysle zásad - motivácia občanov</t>
  </si>
  <si>
    <t>príspevok na MHD</t>
  </si>
  <si>
    <t>Podpory, hmotná núdza</t>
  </si>
  <si>
    <t>Splác.bežných úrokov a ost.plat.súv.s úvermi</t>
  </si>
  <si>
    <t>Účet 233 KAPITÁLOVÉ VÝDAVKY</t>
  </si>
  <si>
    <t>Nákup pozemkov</t>
  </si>
  <si>
    <t>Prípravná a projektová dokumentácia</t>
  </si>
  <si>
    <t>Účet 234 FINANČNÉ OPERÁCIE (VÝDAVKY)</t>
  </si>
  <si>
    <t>Poskyt.úverov a pôž.,splácanie istín</t>
  </si>
  <si>
    <t>Splácanie domácej istiny-SZRB</t>
  </si>
  <si>
    <t>Splácanie domácej istiny-ŠFRB</t>
  </si>
  <si>
    <t xml:space="preserve">Splácanie domácej istiny - VÚB, </t>
  </si>
  <si>
    <t>poplatky pre VÚB, a.s. za vystavenie záruk</t>
  </si>
  <si>
    <t>Nákup CP - Verejné osvetlenie</t>
  </si>
  <si>
    <t>ŠFRB -z roku 2001</t>
  </si>
  <si>
    <t>VÚB</t>
  </si>
  <si>
    <t xml:space="preserve">Komunálny odpad </t>
  </si>
  <si>
    <t>Údržba VO - FINMOS</t>
  </si>
  <si>
    <t>ÚP SV a R - detské prídavky</t>
  </si>
  <si>
    <t>Úsek školstva - dotácie na súťaže CVČ</t>
  </si>
  <si>
    <t>Dotácia na úsek evidencie obyvateľov</t>
  </si>
  <si>
    <t>Rómsky klub+ Stred. osob. hygieny</t>
  </si>
  <si>
    <t>Rómsky klub+ Stred. osob. hygien, útulok</t>
  </si>
  <si>
    <t xml:space="preserve">SPOLU ROZPOČTOVANÉ VÝDAVKY </t>
  </si>
  <si>
    <t>Transfér pre cirkevné školstvo z podiel. daní</t>
  </si>
  <si>
    <t>Propagácia mesta</t>
  </si>
  <si>
    <t>Transfér - hmotná núdza</t>
  </si>
  <si>
    <t>Spoločný stavebný úrad</t>
  </si>
  <si>
    <t>Príspevky schvaľované cez sociálnu kom.</t>
  </si>
  <si>
    <t xml:space="preserve"> Verejná správa - vypracovanie projektov </t>
  </si>
  <si>
    <t xml:space="preserve">Účet 217 - FINANČNÉ OPERÁCIE - PRÍJMY </t>
  </si>
  <si>
    <t>Výstavba Priemyselnej zóny</t>
  </si>
  <si>
    <t>Technická vybavenosť - dotácia</t>
  </si>
  <si>
    <t>Technická vybavenosť - vlastné zdroje</t>
  </si>
  <si>
    <t>Odvod zostávajúceho zisku - ML s.r.o.</t>
  </si>
  <si>
    <t>Vlastné príjmy</t>
  </si>
  <si>
    <t>Nákup budov</t>
  </si>
  <si>
    <t>Príjem za školné ŠJ pri MŠ</t>
  </si>
  <si>
    <t>leasing - kamerový a monitorovací systém</t>
  </si>
  <si>
    <t xml:space="preserve">Príjem za školné  a ostatné MŠ </t>
  </si>
  <si>
    <t>Školstvo - spolu</t>
  </si>
  <si>
    <t>Koncepcia detí a mládeže a podpora talent. mlad.</t>
  </si>
  <si>
    <t>Údržba ZŠ a MŠ</t>
  </si>
  <si>
    <t>Školské stredisko záuj. činnosti</t>
  </si>
  <si>
    <t>Výstavba 3x 30 b.j. DRUŽBA - V., VI., VII. - úver</t>
  </si>
  <si>
    <t>Výstavba 3x 30 b.j. DRUŽBA - V., VI., VII. - dot.</t>
  </si>
  <si>
    <t>Výstavba 3x 30 b.j. DRUŽBA - V., VI., VII. - vl.</t>
  </si>
  <si>
    <t>splácanie úveru - ŠFRB V -VII</t>
  </si>
  <si>
    <t>splácanie úveru - ŠFRB III - IV</t>
  </si>
  <si>
    <t>splácanie úveru - ŠFRB - I - II</t>
  </si>
  <si>
    <t>Úsek školstva prenesené komp. - MŠ</t>
  </si>
  <si>
    <t>Úsek školstva - dotácia  hmotná núdza</t>
  </si>
  <si>
    <t>Príjem úveru zo ŠFRB - Družba V - VII</t>
  </si>
  <si>
    <t>na úpravu a obnovu RP dieťaťa - Z.466/2008</t>
  </si>
  <si>
    <t>Rekultivácia skládky</t>
  </si>
  <si>
    <t xml:space="preserve">Ostatné poplatky </t>
  </si>
  <si>
    <t>ÚP SV a R - projekty na zamestnanie</t>
  </si>
  <si>
    <t>Rožňavské noviny</t>
  </si>
  <si>
    <t>Bežné výdavky školstva - dotácie</t>
  </si>
  <si>
    <t>ŠFRB</t>
  </si>
  <si>
    <t>v  EUR</t>
  </si>
  <si>
    <t>Projekt - EUROPE DIRECT</t>
  </si>
  <si>
    <t>Projekt EUROPE DIRECT</t>
  </si>
  <si>
    <t>projekt - kamerový systém</t>
  </si>
  <si>
    <t>rekonštrukcia ZŠ Pionierov</t>
  </si>
  <si>
    <t>Nákup softwaru, hardwaru, prístrojov, licencií</t>
  </si>
  <si>
    <t>MŠ Vajanského - projekt Comenius</t>
  </si>
  <si>
    <t>Chránené pracoviská</t>
  </si>
  <si>
    <t>Príjmy z pohľadávok</t>
  </si>
  <si>
    <t>športový areál telocvičňa</t>
  </si>
  <si>
    <t>soc. služby -  zariadenia pre seniorov</t>
  </si>
  <si>
    <t>Bytové hospodárstvo</t>
  </si>
  <si>
    <t>ÚP SV a R - chránené dieľne</t>
  </si>
  <si>
    <t>Úsek školstva prenesené komp. - odchodné</t>
  </si>
  <si>
    <t>Príjem z predaja  prebytoč. majetku</t>
  </si>
  <si>
    <t>leasing - Mercedes</t>
  </si>
  <si>
    <t>údržba pamiatok</t>
  </si>
  <si>
    <t>archeologický prieskum</t>
  </si>
  <si>
    <t>Daň za ubytovanie</t>
  </si>
  <si>
    <t>Rožňav. jarmok, vianočné trhy, veľkonočné trhy</t>
  </si>
  <si>
    <r>
      <t>Nedaňové príjmy (210+220+290)</t>
    </r>
    <r>
      <rPr>
        <i/>
        <sz val="11"/>
        <rFont val="Times New Roman"/>
        <family val="1"/>
      </rPr>
      <t xml:space="preserve"> (zvýš. o prevod z FO)</t>
    </r>
  </si>
  <si>
    <t xml:space="preserve">Príspevky šport.kult.a spol. + UÚ </t>
  </si>
  <si>
    <t>rekonštrukcia nám. Baníkov</t>
  </si>
  <si>
    <t>Ver.správa-členské príspevky + DPN + odchodné</t>
  </si>
  <si>
    <t>Príjem úveru z VÚB - prekleňovací</t>
  </si>
  <si>
    <t>Príjem úveru ŠFRB - Nadabula</t>
  </si>
  <si>
    <t>6 b.j. Nadabula</t>
  </si>
  <si>
    <t>rekonštrukcia ZŠ  ak. J. Hronca</t>
  </si>
  <si>
    <t>rekonštrukcia ZŠ ak. J Hronca</t>
  </si>
  <si>
    <t>nájomné byty Nadabula</t>
  </si>
  <si>
    <t xml:space="preserve"> technický dozor </t>
  </si>
  <si>
    <t>splácanie úveru - ŠFRB  Nadabula</t>
  </si>
  <si>
    <t>multifunkčné ihrisko - sídl. JUH</t>
  </si>
  <si>
    <t>Transfér - seniori</t>
  </si>
  <si>
    <t>Schválený</t>
  </si>
  <si>
    <t>rozpočet</t>
  </si>
  <si>
    <t>Úsek školstva - projekty</t>
  </si>
  <si>
    <t>Dotácia na vojnové hroby</t>
  </si>
  <si>
    <t>rozpočtu</t>
  </si>
  <si>
    <t>Návrh</t>
  </si>
  <si>
    <t>Refundácia z projektov</t>
  </si>
  <si>
    <t>VÚB - prekleňovací úver</t>
  </si>
  <si>
    <t>Splácanie  úveru VÚB - inv.</t>
  </si>
  <si>
    <t>splácanie úveru ČSOB</t>
  </si>
  <si>
    <t>MTVŠ - projekt</t>
  </si>
  <si>
    <t>rekonštrukcia vodov. R. Baňa</t>
  </si>
  <si>
    <t>ČSOB</t>
  </si>
  <si>
    <t>Ples</t>
  </si>
  <si>
    <t>monitoring skládky</t>
  </si>
  <si>
    <t>KO - na objednávky</t>
  </si>
  <si>
    <t>Údržba - ostat. (parkov,zelene,kanal.,vodov. svet. sign.)</t>
  </si>
  <si>
    <t>Opatrovateľky</t>
  </si>
  <si>
    <t>aktualizácia územného plánu</t>
  </si>
  <si>
    <t>Veterinárna oblasť a deratizácia</t>
  </si>
  <si>
    <t>dotácie z roku 2010 - školstvo</t>
  </si>
  <si>
    <t>dotácie z roku 2010 - mesto</t>
  </si>
  <si>
    <t>prevod fin. prostriedkov z r. 2010 - školstvo</t>
  </si>
  <si>
    <t>prevod fin. prostriedkov z r. 2010 - mesto</t>
  </si>
  <si>
    <t>nákup strojného vybavenia - ŠJ ZŠ</t>
  </si>
  <si>
    <t>ZŠ   rekonštrukcie, modernizácie</t>
  </si>
  <si>
    <t>záväzky z roku 2010</t>
  </si>
  <si>
    <t>Stretnutie banských miest</t>
  </si>
  <si>
    <t>šikmá plošina  - budova MP</t>
  </si>
  <si>
    <t>rekonštrukcia budovy - zóna M - projekt ja,ty,...</t>
  </si>
  <si>
    <t>projekt ja,ty, my</t>
  </si>
  <si>
    <t>Nájom bytov</t>
  </si>
  <si>
    <t>Dotácia z MF - náhrada za podiel. dane</t>
  </si>
  <si>
    <t>IBV - zámoček</t>
  </si>
  <si>
    <t xml:space="preserve">Výstavba karanténnej stanice </t>
  </si>
  <si>
    <t>Odmeny poslancom MZ a členom komisií</t>
  </si>
  <si>
    <t>preklad IS na súkromnom pozemku</t>
  </si>
  <si>
    <t>oprava  mostu - Vargove pole</t>
  </si>
  <si>
    <t>výstavba a rekonštrukcia ciest a chodníkov, parkovísk</t>
  </si>
  <si>
    <t>Úsek školstva - projekty z ÚPSVaR</t>
  </si>
  <si>
    <t>rekonštrukcia vojnových hrobov</t>
  </si>
  <si>
    <t>Verejná správa</t>
  </si>
  <si>
    <t>Rómsky klub+ Stred. osob. hygieny, bezdomovci</t>
  </si>
  <si>
    <t xml:space="preserve">                            - za trhy v meste</t>
  </si>
  <si>
    <t xml:space="preserve">                            - za mestský ples</t>
  </si>
  <si>
    <t>Za  opatrovateľskú službu</t>
  </si>
  <si>
    <t>z toho: bleskozvod ZŠ Z. Fábryho</t>
  </si>
  <si>
    <t>ÚP SV a R - projekty na zamestnanie - MOS</t>
  </si>
  <si>
    <t>výdavky</t>
  </si>
  <si>
    <t>zariadenie opatrovateľskej služby</t>
  </si>
  <si>
    <t>Úsek sociálnej pomoci- zariadenie opatrov. služby</t>
  </si>
  <si>
    <t>výstavba 3 autobus. zastávok - MHD</t>
  </si>
  <si>
    <t>projekt EUROPE DIRECT</t>
  </si>
  <si>
    <t>Úsek školstva - dotácia na žiakov zo soc. znevýh. prostr.</t>
  </si>
  <si>
    <t>Odpadové nádoby na  psie exkrementy</t>
  </si>
  <si>
    <t xml:space="preserve">Odpadové nádoby na ZKO </t>
  </si>
  <si>
    <t>Prísp.- ZŠ Zakarp. na projekt IKT ( uz. MZ 166/2009)</t>
  </si>
  <si>
    <t>Verejná správa - dane</t>
  </si>
  <si>
    <t>oprava chodníkov - splácanie z roku 2009</t>
  </si>
  <si>
    <t xml:space="preserve">Za predajné automaty </t>
  </si>
  <si>
    <t>Za  nevýherné hracie automaty</t>
  </si>
  <si>
    <t>opatrovateľky</t>
  </si>
  <si>
    <t>mzdy</t>
  </si>
  <si>
    <t>odvody</t>
  </si>
  <si>
    <t>tovary a služby</t>
  </si>
  <si>
    <t>transféry</t>
  </si>
  <si>
    <t>ZPOZ</t>
  </si>
  <si>
    <t>zóna M</t>
  </si>
  <si>
    <t>dni mesta</t>
  </si>
  <si>
    <t>kultúrne podujatia</t>
  </si>
  <si>
    <t>kultúra - dotácie</t>
  </si>
  <si>
    <t>obnova kult. pamiatok</t>
  </si>
  <si>
    <t>SOHaP</t>
  </si>
  <si>
    <t>hmotná núdza, detské prídavky</t>
  </si>
  <si>
    <t>EON</t>
  </si>
  <si>
    <t>Terénna sociálna práca</t>
  </si>
  <si>
    <t>kuratela</t>
  </si>
  <si>
    <t>dotácia pre sociál. org.</t>
  </si>
  <si>
    <t>denné centrum - KD</t>
  </si>
  <si>
    <t>činnosť samosprávnych orgánov</t>
  </si>
  <si>
    <t>vzdelávanie zamestnancov</t>
  </si>
  <si>
    <t>BOZP</t>
  </si>
  <si>
    <t>pracovná zdrav.služba</t>
  </si>
  <si>
    <t>projekty na zamestnanie</t>
  </si>
  <si>
    <t>poštové služby</t>
  </si>
  <si>
    <t xml:space="preserve"> všeobecný materiál</t>
  </si>
  <si>
    <t>stravovanie</t>
  </si>
  <si>
    <t>členstvo v združeniach</t>
  </si>
  <si>
    <t>upratovanie</t>
  </si>
  <si>
    <t>pitný režim</t>
  </si>
  <si>
    <t>autodoprava</t>
  </si>
  <si>
    <t>dohody o VP a PČ</t>
  </si>
  <si>
    <t>evidencia budov</t>
  </si>
  <si>
    <t>knihy, časopisy, noviny</t>
  </si>
  <si>
    <t>archivácia a registratúra</t>
  </si>
  <si>
    <t>údržba - dopr. znač. miest. komun.</t>
  </si>
  <si>
    <t xml:space="preserve">cestná svet. signaliz., </t>
  </si>
  <si>
    <t>optimalizácia doprav. značenia</t>
  </si>
  <si>
    <t>oprava mostu na Letnej</t>
  </si>
  <si>
    <t>odstránenie uhyn. zvierat</t>
  </si>
  <si>
    <t>deratizácia verej. priestr.</t>
  </si>
  <si>
    <t>príležitostné trhy</t>
  </si>
  <si>
    <t>propagácia a reklama</t>
  </si>
  <si>
    <t>právne služby</t>
  </si>
  <si>
    <t>údržba - VO</t>
  </si>
  <si>
    <t>šport - dotácie</t>
  </si>
  <si>
    <t>MTVŠ s.r.o. je platcom DPH.</t>
  </si>
  <si>
    <t xml:space="preserve">Výdavky </t>
  </si>
  <si>
    <t>- spotreba materiálu</t>
  </si>
  <si>
    <t>- cestovné</t>
  </si>
  <si>
    <t>- internet</t>
  </si>
  <si>
    <t>- Orange</t>
  </si>
  <si>
    <t>- drobné opravy a udržiavanie</t>
  </si>
  <si>
    <t>- poštovné</t>
  </si>
  <si>
    <t>- nájomné pre Mesto</t>
  </si>
  <si>
    <t>- komunálny odpad</t>
  </si>
  <si>
    <t>- ozvučovanie, úprava zvuku</t>
  </si>
  <si>
    <t>- správa web stránky</t>
  </si>
  <si>
    <t>- spracovanie účtovníctva</t>
  </si>
  <si>
    <t>- audítorské služby</t>
  </si>
  <si>
    <t>- autorské práva</t>
  </si>
  <si>
    <t>- ostatné služby</t>
  </si>
  <si>
    <t>- mzdové náklady</t>
  </si>
  <si>
    <t>- dohody o vykonaní práce</t>
  </si>
  <si>
    <t>- zákonn. soc. poist.</t>
  </si>
  <si>
    <t>- zákonné soc. náklady</t>
  </si>
  <si>
    <t>- platené úroky</t>
  </si>
  <si>
    <t>- ostatné fin. náklady</t>
  </si>
  <si>
    <t>- odpisy HIM</t>
  </si>
  <si>
    <t>Spolu</t>
  </si>
  <si>
    <t>bytové hospodárstvo:</t>
  </si>
  <si>
    <t>v tom: energie</t>
  </si>
  <si>
    <t>služby</t>
  </si>
  <si>
    <t>údržba</t>
  </si>
  <si>
    <t>splátky úverov zo ŠFRB</t>
  </si>
  <si>
    <t>cestovné</t>
  </si>
  <si>
    <t>materiál</t>
  </si>
  <si>
    <t>mestská polícia</t>
  </si>
  <si>
    <t>servis, údržba</t>
  </si>
  <si>
    <t>v tom: PHM</t>
  </si>
  <si>
    <t>poistenie</t>
  </si>
  <si>
    <t>prepravné a nájom DP</t>
  </si>
  <si>
    <t>karty, známky, poplatky ,</t>
  </si>
  <si>
    <t>leasing</t>
  </si>
  <si>
    <t>údržba VT, serverovne</t>
  </si>
  <si>
    <t>počítače, tonery, tlačiarne</t>
  </si>
  <si>
    <t>repasácia tonerov</t>
  </si>
  <si>
    <t>el. energia</t>
  </si>
  <si>
    <t>tepelná energia</t>
  </si>
  <si>
    <t>vodné a stočné</t>
  </si>
  <si>
    <t>rozhlas, TV</t>
  </si>
  <si>
    <t xml:space="preserve">internet, </t>
  </si>
  <si>
    <t>telefóny</t>
  </si>
  <si>
    <t>interiér. vybavenie vrát. strojov, prístr.</t>
  </si>
  <si>
    <t>revízie</t>
  </si>
  <si>
    <t>údržba HM - strojov, prístr., nábytku</t>
  </si>
  <si>
    <t>údržba NHM</t>
  </si>
  <si>
    <t>poistenie majetku</t>
  </si>
  <si>
    <t>matrika</t>
  </si>
  <si>
    <t>Bežné výdavky - opravy údržba 635006</t>
  </si>
  <si>
    <t>rok 2012</t>
  </si>
  <si>
    <t>CVČ</t>
  </si>
  <si>
    <t>Oprava sociálnych zariadení, ktoré sú v nevyhovujúcom-havarijnom stave</t>
  </si>
  <si>
    <t>MŠ Ernesta Rótha</t>
  </si>
  <si>
    <t>Oprava sociálnych zariadení - veľká časť materiálu zabezpečená sponzorsky, ďalší materiál</t>
  </si>
  <si>
    <t>je potrebné zakúpiť a práce zabezpečiť dodávateľským spôsobom</t>
  </si>
  <si>
    <t>Odstránenie azbestovej krytiny z pergole a montovanie novej krytiny /záznam z RÚVZ/</t>
  </si>
  <si>
    <t>ŠJMŠ Ernesta Rótha</t>
  </si>
  <si>
    <t>Výmena vonkajších dverí, ktoré sú vo veľmi zlom stave</t>
  </si>
  <si>
    <t>MŠ,ŠJ - spolu</t>
  </si>
  <si>
    <t>Nutná potreba v roku 2012</t>
  </si>
  <si>
    <t>MŠ Kozmonautov</t>
  </si>
  <si>
    <t>Výmena vchodových dverí a okien z dôvodu úspory energie a z bezpečnostných dôvodov</t>
  </si>
  <si>
    <t>MŠ Krátka</t>
  </si>
  <si>
    <t>Výmena vchodových dverí  z dôvodu veľkého úniku tepla, oprava sociálnych zariadení z dôvodu</t>
  </si>
  <si>
    <t>nesplnenia hygienických noriem</t>
  </si>
  <si>
    <t>MŠ Kyjevská</t>
  </si>
  <si>
    <t>Oprava a úprava sprchovacích kútov pre deti /5spŕch/, ktoré sú v nevyhovujúcom stave</t>
  </si>
  <si>
    <t>oprava a úprava časti fasády na budove MŠ  / záver kontroly RÚVZ /</t>
  </si>
  <si>
    <t>ŠJMŠ Kyjevská</t>
  </si>
  <si>
    <t xml:space="preserve">Výmena okien v kuchyni a výmena a oprava dlažby a obkladov vo výdajniach stravy </t>
  </si>
  <si>
    <t>MŠ a ŠJ spolu</t>
  </si>
  <si>
    <t>MŠ pionierov</t>
  </si>
  <si>
    <t>Výmena okien z dôvodu nefunkčnosti a veľkého úniku tepla /záznam z kontoly RÚVZ/</t>
  </si>
  <si>
    <t>ŠJMŠ pionierov</t>
  </si>
  <si>
    <t>Výmena vchodových dverí z dôvodu úspory energie a z bezpečnostných dôvodov</t>
  </si>
  <si>
    <t>MŠ Štítnicka</t>
  </si>
  <si>
    <t>Oprava sociálnach zariadení</t>
  </si>
  <si>
    <t>ŠJMŠ Štítnicka</t>
  </si>
  <si>
    <t xml:space="preserve">Výmena okien z hygienický dôvodov </t>
  </si>
  <si>
    <t>MŠ Vajanského</t>
  </si>
  <si>
    <t>Oprava sociálnych zariadení - obklady, podlahy</t>
  </si>
  <si>
    <t>ŠJMŠ Vajanského</t>
  </si>
  <si>
    <t>MŠ VJM Ernesta Rótha</t>
  </si>
  <si>
    <t>Bežné výdavky - opravy - spolu</t>
  </si>
  <si>
    <t>Potreba na rok 2012 z bežných výdavkov</t>
  </si>
  <si>
    <t>Kapitálové výdavky</t>
  </si>
  <si>
    <t>Stavebné investície</t>
  </si>
  <si>
    <t>ZŠ Zlatá</t>
  </si>
  <si>
    <t>Rekonštrukcia a modernizácia vstupných dverí</t>
  </si>
  <si>
    <t>ZŠ Komenského</t>
  </si>
  <si>
    <t>Kompletná prestavba - rekonštrukcia soc.zariadenia</t>
  </si>
  <si>
    <t xml:space="preserve">Rekonštrukcia výdajne stravy </t>
  </si>
  <si>
    <t>ZŠ Zakarpatská</t>
  </si>
  <si>
    <t>Rekonštrukcia telocvične-oprava strechy, výmena okien a zateplenie</t>
  </si>
  <si>
    <t>Rekonštrukcia átria-kryté sedenie, chodníky, kozub, sadbová úprava</t>
  </si>
  <si>
    <t>ZŠ Pionierov</t>
  </si>
  <si>
    <t>Vzduchotechnika</t>
  </si>
  <si>
    <t>Rekonštrukcia podláh v jedálni</t>
  </si>
  <si>
    <t>Rekonštrukcia a modernizácia výdajných okien</t>
  </si>
  <si>
    <t>Rekonštrukcia strechy</t>
  </si>
  <si>
    <t>MŠ Štítnická</t>
  </si>
  <si>
    <t xml:space="preserve">Rekonštrukcia sociálnach zariadení </t>
  </si>
  <si>
    <t>Stavebné investície spolu</t>
  </si>
  <si>
    <t>Strojné investície</t>
  </si>
  <si>
    <t>Elektrický kuchynský kotol - výmena pre zlý technický stav</t>
  </si>
  <si>
    <t>Elekt.pečiaca trojrúra, elekt.smažiaca panvica</t>
  </si>
  <si>
    <t>Interaktívne tabule</t>
  </si>
  <si>
    <t>Elektrická pec trojdverová</t>
  </si>
  <si>
    <t>ŠJ MŠ Pionierov</t>
  </si>
  <si>
    <t>El.panva (3000), elekt.cukrár.pec (3350 €)</t>
  </si>
  <si>
    <t>ŠJ MŠ Vajanského</t>
  </si>
  <si>
    <t>El.panva (3300), elekt.cukrár.pec (3350 €), varný kotol el. (2600 €)</t>
  </si>
  <si>
    <t>Strojné investície sporu</t>
  </si>
  <si>
    <t>Bežné výdavky spolu</t>
  </si>
  <si>
    <t>Kapitálové výdavky spolu</t>
  </si>
  <si>
    <t>Spolu        10.9.</t>
  </si>
  <si>
    <t>podprogram 10.9.</t>
  </si>
  <si>
    <t>Výdavky</t>
  </si>
  <si>
    <t>kapitálove vydavky</t>
  </si>
  <si>
    <t>územné plánovanie - aktualizácia ÚPN</t>
  </si>
  <si>
    <t>projektové dokumentácie</t>
  </si>
  <si>
    <t>výstavba karanténnej stanice</t>
  </si>
  <si>
    <t>rekonštrukcie a modernizácie ZŠ a MŠ</t>
  </si>
  <si>
    <t>stavebný dozor</t>
  </si>
  <si>
    <t>Spolu kapitálové výdavky</t>
  </si>
  <si>
    <t>Spolu bežné výdavky</t>
  </si>
  <si>
    <t xml:space="preserve">nájomné </t>
  </si>
  <si>
    <t>nájom za stroje, prístroje, káble</t>
  </si>
  <si>
    <t>nájomné za prenájom nehn. maj.</t>
  </si>
  <si>
    <t>civilná obrana</t>
  </si>
  <si>
    <t>požiarna ochrana</t>
  </si>
  <si>
    <t>školy - originálne kompetencie</t>
  </si>
  <si>
    <t>školská správa</t>
  </si>
  <si>
    <t>znalecké, geodetické posudky</t>
  </si>
  <si>
    <t>bankové úvery, leasingy</t>
  </si>
  <si>
    <t>ZUŠ</t>
  </si>
  <si>
    <t>rekonštr. fasády na budove ZUŠ</t>
  </si>
  <si>
    <t>ACTORES</t>
  </si>
  <si>
    <t xml:space="preserve">príspevok pre TS </t>
  </si>
  <si>
    <t>príspevky</t>
  </si>
  <si>
    <t>sociálne</t>
  </si>
  <si>
    <t>optimalizácia dopravného značenia, údržba</t>
  </si>
  <si>
    <t>TS - nákup komunáltraktu</t>
  </si>
  <si>
    <t>nákup pozemkov</t>
  </si>
  <si>
    <t xml:space="preserve">prípravné práce - (geomet. plán, </t>
  </si>
  <si>
    <t xml:space="preserve">výstavba inžinier. sietí  IBV zámoček (verejné </t>
  </si>
  <si>
    <t>rekultivácia skládky v k. ú. Brzotín</t>
  </si>
  <si>
    <t>rekonštrukcia Nám. baníkov</t>
  </si>
  <si>
    <t>výstavba nových chodníkov, parkovísk a ciest</t>
  </si>
  <si>
    <t>rekonštrukcia chodníkov, ciest a parkovísk</t>
  </si>
  <si>
    <t>výstavba zastávok MHD - 3 kusov</t>
  </si>
  <si>
    <t>šikmá plošina pred Mestskou políciou</t>
  </si>
  <si>
    <t>opláštenie zimného štadióna</t>
  </si>
  <si>
    <t>dostavba krytej plavárne</t>
  </si>
  <si>
    <t>rekonštrukcia verejného osvetlenia</t>
  </si>
  <si>
    <t>Návštevnícke centrum Gotickej cesty</t>
  </si>
  <si>
    <t>výstavba nových bytov 2 x 30 b. j. vlastné zdroje</t>
  </si>
  <si>
    <t>výstavba nových bytov 6 x b. j. Nadabula</t>
  </si>
  <si>
    <t>Pokuta</t>
  </si>
  <si>
    <t>údržba MŠ a ZŠ</t>
  </si>
  <si>
    <t>pokuta</t>
  </si>
  <si>
    <t>dane</t>
  </si>
  <si>
    <t>audítor</t>
  </si>
  <si>
    <t>finančné služby</t>
  </si>
  <si>
    <t>reprezentácia</t>
  </si>
  <si>
    <t>ostatné služby</t>
  </si>
  <si>
    <t>odchodné, odstupné,</t>
  </si>
  <si>
    <t>príspevky občanom v náhlej núdzi</t>
  </si>
  <si>
    <t xml:space="preserve">kultúra </t>
  </si>
  <si>
    <t>hmotná núdza - stravovanie</t>
  </si>
  <si>
    <t>odmeny - motivácia</t>
  </si>
  <si>
    <t>MTVŠ</t>
  </si>
  <si>
    <t>školy - prenesené kompetencie</t>
  </si>
  <si>
    <t xml:space="preserve">príspevok pre TIC </t>
  </si>
  <si>
    <t>odpadové hospodárstvo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</si>
  <si>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</si>
  <si>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</si>
  <si>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</si>
  <si>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</si>
  <si>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</si>
  <si>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</si>
  <si>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</si>
  <si>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</si>
  <si>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</si>
  <si>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</si>
  <si>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</si>
  <si>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</si>
  <si>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</si>
  <si>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</si>
  <si>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</si>
  <si>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</si>
  <si>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</si>
  <si>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</si>
  <si>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</si>
  <si>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</si>
  <si>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</si>
  <si>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</si>
  <si>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</si>
  <si>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</si>
  <si>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</si>
  <si>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</si>
  <si>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</si>
  <si>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</si>
  <si>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</si>
  <si>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</si>
  <si>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</si>
  <si>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</si>
  <si>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</si>
  <si>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</si>
  <si>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</si>
  <si>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</si>
  <si>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</si>
  <si>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</si>
  <si>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</si>
  <si>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</si>
  <si>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</si>
  <si>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</si>
  <si>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</si>
  <si>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</si>
  <si>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</si>
  <si>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</si>
  <si>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</si>
  <si>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</si>
  <si>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</si>
  <si>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</si>
  <si>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</si>
  <si>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</si>
  <si>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</si>
  <si>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</si>
  <si>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</si>
  <si>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</si>
  <si>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</si>
  <si>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</si>
  <si>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</si>
  <si>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</si>
  <si>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</si>
  <si>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</si>
  <si>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</si>
  <si>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</si>
  <si>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</si>
  <si>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</si>
  <si>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</si>
  <si>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</si>
  <si>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</si>
  <si>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</si>
  <si>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</si>
  <si>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</si>
  <si>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</si>
  <si>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</si>
  <si>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</si>
  <si>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</si>
  <si>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</si>
  <si>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</si>
  <si>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</si>
  <si>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</si>
  <si>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</si>
  <si>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</si>
  <si>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</si>
  <si>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</si>
  <si>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</si>
  <si>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</si>
  <si>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</si>
  <si>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</si>
  <si>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</si>
  <si>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</si>
  <si>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</si>
  <si>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</si>
  <si>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</si>
  <si>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</si>
  <si>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</si>
  <si>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</si>
  <si>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</si>
  <si>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</si>
  <si>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</si>
  <si>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</si>
  <si>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</si>
  <si>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</si>
  <si>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</si>
  <si>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</si>
  <si>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</si>
  <si>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</si>
  <si>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</si>
  <si>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</si>
  <si>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</si>
  <si>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</si>
  <si>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</si>
  <si>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</si>
  <si>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</si>
  <si>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</si>
  <si>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r>
      <t xml:space="preserve">MsÚ - spolu - </t>
    </r>
    <r>
      <rPr>
        <sz val="11"/>
        <rFont val="Arial"/>
        <family val="2"/>
      </rPr>
      <t>r. 4,6,15,24,30,44,47,68</t>
    </r>
  </si>
  <si>
    <t>spolu - r. 1,74,75,86,95,100-115</t>
  </si>
  <si>
    <t>VO</t>
  </si>
  <si>
    <t>vodné a stočné za verej. priestr.</t>
  </si>
  <si>
    <t>Mestské divadlo Actores Rožňava</t>
  </si>
  <si>
    <t>Návrh rozpočtu na roky 2012-2014</t>
  </si>
  <si>
    <t>Transfer od zriaďovateľa</t>
  </si>
  <si>
    <t>Rok 2012</t>
  </si>
  <si>
    <t>Rok 2013</t>
  </si>
  <si>
    <t>Rok 2014</t>
  </si>
  <si>
    <t>v Eurách</t>
  </si>
  <si>
    <t>činnosť divadla</t>
  </si>
  <si>
    <t xml:space="preserve">S p o l u </t>
  </si>
  <si>
    <t xml:space="preserve">Výdaje </t>
  </si>
  <si>
    <t>1.Rožňavská a.s.</t>
  </si>
  <si>
    <t>nájomné</t>
  </si>
  <si>
    <t>Teko-R</t>
  </si>
  <si>
    <t>kúrenie</t>
  </si>
  <si>
    <t>platy a odvody-časť</t>
  </si>
  <si>
    <t>S p o l u</t>
  </si>
  <si>
    <t>V Rožňave, 23.8.2011</t>
  </si>
  <si>
    <t>Mgr. art Tatiana Masníková</t>
  </si>
  <si>
    <t xml:space="preserve">      riaditeľka divadla</t>
  </si>
  <si>
    <t xml:space="preserve">TOPPRO s.r.o. </t>
  </si>
  <si>
    <t>1 346,96 € x 12 = 16 163,52</t>
  </si>
  <si>
    <t>––––––––––––––––––––––––––––––––––––––––––––––––––––––––––––––––––––––––––––––––––</t>
  </si>
  <si>
    <t>Rozpočet na zabezpečenie čistoty v priestoroch :</t>
  </si>
  <si>
    <t>Mestského úradu v Rožňave</t>
  </si>
  <si>
    <t>Radnice, Sobášnej siene a Zóny M</t>
  </si>
  <si>
    <t xml:space="preserve">Mzdové náklady : </t>
  </si>
  <si>
    <t>Počet upratovačiek</t>
  </si>
  <si>
    <t>Tar.mzda</t>
  </si>
  <si>
    <t>Plat.zar.</t>
  </si>
  <si>
    <t>Trieda:  2</t>
  </si>
  <si>
    <t>stupeň: 10</t>
  </si>
  <si>
    <t>zamestnávateľa</t>
  </si>
  <si>
    <t>Celková cena práce</t>
  </si>
  <si>
    <t>za 1 mesiac</t>
  </si>
  <si>
    <t>za 1 rok</t>
  </si>
  <si>
    <t>pri plnom úväzku</t>
  </si>
  <si>
    <t xml:space="preserve">Materiálne náklady : </t>
  </si>
  <si>
    <t xml:space="preserve">Stravné lístky </t>
  </si>
  <si>
    <t>550 € - 1100 € - 1650 €</t>
  </si>
  <si>
    <t>Nákup pracovných prostriedkov /vysavače, tepovač, rebrík a pod. /</t>
  </si>
  <si>
    <t>1 000 €</t>
  </si>
  <si>
    <t xml:space="preserve">Nákup osobných ochran. prac. prostriedkov  </t>
  </si>
  <si>
    <t>/Plášť, obuv, rukavice/</t>
  </si>
  <si>
    <t>60 € - 120 € - 180 €</t>
  </si>
  <si>
    <t>Nákup čistiacich potrieb /uteráky, utierky, pranie bielizne /</t>
  </si>
  <si>
    <t>8 000 €</t>
  </si>
  <si>
    <t>Rozpočtová klasifikácia rok 2012</t>
  </si>
  <si>
    <t>energia</t>
  </si>
  <si>
    <t>spolu</t>
  </si>
  <si>
    <t>EK</t>
  </si>
  <si>
    <t>FK</t>
  </si>
  <si>
    <t>Druh výdavku</t>
  </si>
  <si>
    <t>Rozpočet výdavkov</t>
  </si>
  <si>
    <t>Upravený FO</t>
  </si>
  <si>
    <t>navýšenie o 6 novoprijatých príslušníkov v 2012</t>
  </si>
  <si>
    <t>navýšenie o cestovné na kurz odb. spôsobilosti 6 novoprijatých príslušníkov</t>
  </si>
  <si>
    <t>energie</t>
  </si>
  <si>
    <t>dopravné</t>
  </si>
  <si>
    <t>navýšenie o 8.500,- nové SMV namiesto zastaraného poruchového SMV Škoda Felícia + kurz odb. spôsobilosti 6 novoprijatých príslušníkov</t>
  </si>
  <si>
    <t>nemocenské</t>
  </si>
  <si>
    <t>SPOLU</t>
  </si>
  <si>
    <t xml:space="preserve">VEC: </t>
  </si>
  <si>
    <t>Žiadosť o príspevok na roky 2012-2014</t>
  </si>
  <si>
    <t>a./</t>
  </si>
  <si>
    <t>Žiadame Vás o poskytnutie príspevku z bežných výdavkov na neziskové činnosti a na</t>
  </si>
  <si>
    <t>správu štadióna na roky 2012 až 2014 a to:</t>
  </si>
  <si>
    <t>Roky</t>
  </si>
  <si>
    <t>Príspevok na neziskovú činnosť</t>
  </si>
  <si>
    <t xml:space="preserve">Príspevok na </t>
  </si>
  <si>
    <t>správu štadióna</t>
  </si>
  <si>
    <t>v €</t>
  </si>
  <si>
    <t>Príloha: Plán činnosti na rok 2012</t>
  </si>
  <si>
    <t>b./</t>
  </si>
  <si>
    <t>Požiadavka na Kapitálové výdavky:</t>
  </si>
  <si>
    <t>Rok 2012   -   nákup komunáltraku KT 80</t>
  </si>
  <si>
    <t>cca</t>
  </si>
  <si>
    <t>92 000,- €</t>
  </si>
  <si>
    <t>s prídavným zariadením:      - bubnova kosa</t>
  </si>
  <si>
    <t xml:space="preserve">                                                  - snehová radlica</t>
  </si>
  <si>
    <t xml:space="preserve">                                                  - sypač chodníkov</t>
  </si>
  <si>
    <t>Rok 2013 - Elektrocentrála GV 7000 A</t>
  </si>
  <si>
    <t xml:space="preserve">Ing. Ivan Demény </t>
  </si>
  <si>
    <t xml:space="preserve">riaditeľ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</si>
</sst>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\-\ \2\5#,000.0"/>
    <numFmt numFmtId="174" formatCode="\-\ 0.0"/>
    <numFmt numFmtId="175" formatCode="[$-41B]d\.\ mmmm\ yyyy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0.0"/>
    <numFmt numFmtId="181" formatCode="_-* #,##0\ _S_k_-;\-* #,##0\ _S_k_-;_-* &quot;-&quot;??\ _S_k_-;_-@_-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u val="single"/>
      <sz val="12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i/>
      <sz val="8"/>
      <name val="Arial CE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sz val="11"/>
      <name val="Arial CE"/>
      <family val="0"/>
    </font>
    <font>
      <sz val="11"/>
      <name val="Arial Black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71" fontId="0" fillId="0" borderId="0" xfId="33" applyFont="1" applyAlignment="1">
      <alignment/>
    </xf>
    <xf numFmtId="3" fontId="5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6" fillId="35" borderId="11" xfId="0" applyNumberFormat="1" applyFont="1" applyFill="1" applyBorder="1" applyAlignment="1">
      <alignment horizontal="left" vertical="center"/>
    </xf>
    <xf numFmtId="3" fontId="6" fillId="35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justify"/>
    </xf>
    <xf numFmtId="3" fontId="11" fillId="36" borderId="12" xfId="0" applyNumberFormat="1" applyFont="1" applyFill="1" applyBorder="1" applyAlignment="1">
      <alignment/>
    </xf>
    <xf numFmtId="3" fontId="11" fillId="36" borderId="13" xfId="0" applyNumberFormat="1" applyFont="1" applyFill="1" applyBorder="1" applyAlignment="1">
      <alignment/>
    </xf>
    <xf numFmtId="3" fontId="6" fillId="36" borderId="14" xfId="0" applyNumberFormat="1" applyFont="1" applyFill="1" applyBorder="1" applyAlignment="1">
      <alignment horizontal="center"/>
    </xf>
    <xf numFmtId="3" fontId="6" fillId="37" borderId="11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 horizontal="left" vertical="center"/>
    </xf>
    <xf numFmtId="3" fontId="6" fillId="35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3" fontId="6" fillId="38" borderId="10" xfId="0" applyNumberFormat="1" applyFont="1" applyFill="1" applyBorder="1" applyAlignment="1">
      <alignment horizontal="left" vertical="center"/>
    </xf>
    <xf numFmtId="3" fontId="6" fillId="38" borderId="10" xfId="0" applyNumberFormat="1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6" fillId="39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/>
    </xf>
    <xf numFmtId="3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3" fontId="6" fillId="40" borderId="10" xfId="0" applyNumberFormat="1" applyFont="1" applyFill="1" applyBorder="1" applyAlignment="1">
      <alignment horizontal="left" vertical="center"/>
    </xf>
    <xf numFmtId="3" fontId="5" fillId="4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7" fillId="41" borderId="10" xfId="0" applyNumberFormat="1" applyFont="1" applyFill="1" applyBorder="1" applyAlignment="1">
      <alignment horizontal="left" vertical="center"/>
    </xf>
    <xf numFmtId="3" fontId="5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left" vertical="center"/>
    </xf>
    <xf numFmtId="3" fontId="5" fillId="42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5" fillId="4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3" fontId="6" fillId="38" borderId="10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38" borderId="10" xfId="0" applyNumberFormat="1" applyFont="1" applyFill="1" applyBorder="1" applyAlignment="1">
      <alignment horizontal="center"/>
    </xf>
    <xf numFmtId="3" fontId="6" fillId="38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left"/>
    </xf>
    <xf numFmtId="3" fontId="6" fillId="35" borderId="10" xfId="0" applyNumberFormat="1" applyFont="1" applyFill="1" applyBorder="1" applyAlignment="1">
      <alignment horizontal="center"/>
    </xf>
    <xf numFmtId="3" fontId="7" fillId="35" borderId="10" xfId="0" applyNumberFormat="1" applyFont="1" applyFill="1" applyBorder="1" applyAlignment="1">
      <alignment horizontal="left"/>
    </xf>
    <xf numFmtId="3" fontId="7" fillId="38" borderId="10" xfId="0" applyNumberFormat="1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6" fillId="40" borderId="10" xfId="0" applyNumberFormat="1" applyFont="1" applyFill="1" applyBorder="1" applyAlignment="1">
      <alignment horizontal="center"/>
    </xf>
    <xf numFmtId="3" fontId="8" fillId="40" borderId="10" xfId="0" applyNumberFormat="1" applyFont="1" applyFill="1" applyBorder="1" applyAlignment="1">
      <alignment horizontal="left"/>
    </xf>
    <xf numFmtId="3" fontId="5" fillId="40" borderId="10" xfId="0" applyNumberFormat="1" applyFont="1" applyFill="1" applyBorder="1" applyAlignment="1">
      <alignment horizontal="center"/>
    </xf>
    <xf numFmtId="3" fontId="5" fillId="38" borderId="10" xfId="0" applyNumberFormat="1" applyFont="1" applyFill="1" applyBorder="1" applyAlignment="1">
      <alignment horizontal="center"/>
    </xf>
    <xf numFmtId="3" fontId="8" fillId="4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 horizontal="left"/>
    </xf>
    <xf numFmtId="3" fontId="6" fillId="38" borderId="10" xfId="0" applyNumberFormat="1" applyFont="1" applyFill="1" applyBorder="1" applyAlignment="1">
      <alignment horizontal="right"/>
    </xf>
    <xf numFmtId="3" fontId="5" fillId="4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3" fontId="5" fillId="0" borderId="18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justify" vertical="top"/>
    </xf>
    <xf numFmtId="3" fontId="5" fillId="44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0" fontId="14" fillId="0" borderId="0" xfId="0" applyFont="1" applyAlignment="1">
      <alignment horizontal="justify"/>
    </xf>
    <xf numFmtId="3" fontId="6" fillId="0" borderId="1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3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4" fillId="0" borderId="31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3" fontId="24" fillId="0" borderId="35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3" fontId="24" fillId="0" borderId="30" xfId="0" applyNumberFormat="1" applyFont="1" applyFill="1" applyBorder="1" applyAlignment="1">
      <alignment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/>
    </xf>
    <xf numFmtId="0" fontId="24" fillId="0" borderId="38" xfId="0" applyFont="1" applyFill="1" applyBorder="1" applyAlignment="1">
      <alignment/>
    </xf>
    <xf numFmtId="0" fontId="24" fillId="37" borderId="33" xfId="0" applyFont="1" applyFill="1" applyBorder="1" applyAlignment="1">
      <alignment/>
    </xf>
    <xf numFmtId="3" fontId="24" fillId="37" borderId="38" xfId="0" applyNumberFormat="1" applyFont="1" applyFill="1" applyBorder="1" applyAlignment="1">
      <alignment/>
    </xf>
    <xf numFmtId="3" fontId="24" fillId="37" borderId="1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7" borderId="12" xfId="0" applyFill="1" applyBorder="1" applyAlignment="1">
      <alignment/>
    </xf>
    <xf numFmtId="3" fontId="0" fillId="37" borderId="12" xfId="0" applyNumberFormat="1" applyFill="1" applyBorder="1" applyAlignment="1">
      <alignment/>
    </xf>
    <xf numFmtId="0" fontId="0" fillId="37" borderId="13" xfId="0" applyFill="1" applyBorder="1" applyAlignment="1">
      <alignment/>
    </xf>
    <xf numFmtId="0" fontId="11" fillId="37" borderId="13" xfId="0" applyFont="1" applyFill="1" applyBorder="1" applyAlignment="1">
      <alignment/>
    </xf>
    <xf numFmtId="0" fontId="13" fillId="37" borderId="14" xfId="0" applyFont="1" applyFill="1" applyBorder="1" applyAlignment="1">
      <alignment/>
    </xf>
    <xf numFmtId="3" fontId="0" fillId="37" borderId="14" xfId="0" applyNumberFormat="1" applyFill="1" applyBorder="1" applyAlignment="1">
      <alignment/>
    </xf>
    <xf numFmtId="3" fontId="16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22" fillId="19" borderId="11" xfId="0" applyFont="1" applyFill="1" applyBorder="1" applyAlignment="1">
      <alignment/>
    </xf>
    <xf numFmtId="3" fontId="22" fillId="19" borderId="11" xfId="0" applyNumberFormat="1" applyFont="1" applyFill="1" applyBorder="1" applyAlignment="1">
      <alignment/>
    </xf>
    <xf numFmtId="0" fontId="22" fillId="16" borderId="10" xfId="0" applyFont="1" applyFill="1" applyBorder="1" applyAlignment="1">
      <alignment/>
    </xf>
    <xf numFmtId="3" fontId="22" fillId="16" borderId="10" xfId="0" applyNumberFormat="1" applyFont="1" applyFill="1" applyBorder="1" applyAlignment="1">
      <alignment/>
    </xf>
    <xf numFmtId="3" fontId="21" fillId="16" borderId="10" xfId="0" applyNumberFormat="1" applyFont="1" applyFill="1" applyBorder="1" applyAlignment="1">
      <alignment horizontal="left" vertical="center"/>
    </xf>
    <xf numFmtId="3" fontId="21" fillId="16" borderId="10" xfId="0" applyNumberFormat="1" applyFont="1" applyFill="1" applyBorder="1" applyAlignment="1">
      <alignment/>
    </xf>
    <xf numFmtId="0" fontId="21" fillId="1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19" borderId="10" xfId="0" applyFont="1" applyFill="1" applyBorder="1" applyAlignment="1">
      <alignment/>
    </xf>
    <xf numFmtId="3" fontId="22" fillId="19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Border="1" applyAlignment="1">
      <alignment/>
    </xf>
    <xf numFmtId="0" fontId="23" fillId="19" borderId="10" xfId="0" applyFont="1" applyFill="1" applyBorder="1" applyAlignment="1">
      <alignment/>
    </xf>
    <xf numFmtId="3" fontId="23" fillId="19" borderId="10" xfId="0" applyNumberFormat="1" applyFont="1" applyFill="1" applyBorder="1" applyAlignment="1">
      <alignment/>
    </xf>
    <xf numFmtId="3" fontId="21" fillId="19" borderId="10" xfId="0" applyNumberFormat="1" applyFont="1" applyFill="1" applyBorder="1" applyAlignment="1">
      <alignment horizontal="left"/>
    </xf>
    <xf numFmtId="3" fontId="21" fillId="19" borderId="10" xfId="0" applyNumberFormat="1" applyFont="1" applyFill="1" applyBorder="1" applyAlignment="1">
      <alignment/>
    </xf>
    <xf numFmtId="0" fontId="21" fillId="19" borderId="10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2" fillId="0" borderId="0" xfId="0" applyNumberFormat="1" applyFont="1" applyAlignment="1">
      <alignment horizontal="center"/>
    </xf>
    <xf numFmtId="181" fontId="0" fillId="0" borderId="0" xfId="33" applyNumberFormat="1" applyFont="1" applyAlignment="1">
      <alignment/>
    </xf>
    <xf numFmtId="181" fontId="0" fillId="0" borderId="0" xfId="0" applyNumberFormat="1" applyAlignment="1">
      <alignment/>
    </xf>
    <xf numFmtId="181" fontId="12" fillId="0" borderId="0" xfId="0" applyNumberFormat="1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39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10" fontId="27" fillId="0" borderId="40" xfId="0" applyNumberFormat="1" applyFont="1" applyBorder="1" applyAlignment="1">
      <alignment horizontal="center" vertical="top" wrapText="1"/>
    </xf>
    <xf numFmtId="0" fontId="0" fillId="0" borderId="41" xfId="0" applyBorder="1" applyAlignment="1">
      <alignment vertical="top" wrapText="1"/>
    </xf>
    <xf numFmtId="0" fontId="27" fillId="0" borderId="42" xfId="0" applyFont="1" applyBorder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0" fontId="17" fillId="0" borderId="43" xfId="0" applyFont="1" applyBorder="1" applyAlignment="1">
      <alignment horizontal="center" vertical="center"/>
    </xf>
    <xf numFmtId="0" fontId="17" fillId="45" borderId="36" xfId="0" applyFont="1" applyFill="1" applyBorder="1" applyAlignment="1">
      <alignment horizontal="center" vertical="center"/>
    </xf>
    <xf numFmtId="0" fontId="17" fillId="46" borderId="36" xfId="0" applyFont="1" applyFill="1" applyBorder="1" applyAlignment="1">
      <alignment horizontal="center" vertical="center"/>
    </xf>
    <xf numFmtId="0" fontId="20" fillId="34" borderId="37" xfId="0" applyFont="1" applyFill="1" applyBorder="1" applyAlignment="1">
      <alignment/>
    </xf>
    <xf numFmtId="0" fontId="18" fillId="34" borderId="38" xfId="0" applyFont="1" applyFill="1" applyBorder="1" applyAlignment="1">
      <alignment/>
    </xf>
    <xf numFmtId="0" fontId="18" fillId="34" borderId="44" xfId="0" applyFont="1" applyFill="1" applyBorder="1" applyAlignment="1">
      <alignment/>
    </xf>
    <xf numFmtId="0" fontId="18" fillId="34" borderId="37" xfId="0" applyFont="1" applyFill="1" applyBorder="1" applyAlignment="1">
      <alignment/>
    </xf>
    <xf numFmtId="0" fontId="18" fillId="34" borderId="45" xfId="0" applyFont="1" applyFill="1" applyBorder="1" applyAlignment="1">
      <alignment/>
    </xf>
    <xf numFmtId="0" fontId="18" fillId="0" borderId="35" xfId="0" applyFont="1" applyBorder="1" applyAlignment="1">
      <alignment/>
    </xf>
    <xf numFmtId="0" fontId="18" fillId="45" borderId="35" xfId="0" applyFont="1" applyFill="1" applyBorder="1" applyAlignment="1">
      <alignment/>
    </xf>
    <xf numFmtId="0" fontId="18" fillId="46" borderId="35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45" borderId="22" xfId="0" applyFont="1" applyFill="1" applyBorder="1" applyAlignment="1">
      <alignment/>
    </xf>
    <xf numFmtId="0" fontId="18" fillId="46" borderId="22" xfId="0" applyFont="1" applyFill="1" applyBorder="1" applyAlignment="1">
      <alignment/>
    </xf>
    <xf numFmtId="0" fontId="18" fillId="0" borderId="46" xfId="0" applyFont="1" applyBorder="1" applyAlignment="1">
      <alignment/>
    </xf>
    <xf numFmtId="0" fontId="18" fillId="45" borderId="46" xfId="0" applyFont="1" applyFill="1" applyBorder="1" applyAlignment="1">
      <alignment/>
    </xf>
    <xf numFmtId="0" fontId="18" fillId="46" borderId="46" xfId="0" applyFont="1" applyFill="1" applyBorder="1" applyAlignment="1">
      <alignment/>
    </xf>
    <xf numFmtId="0" fontId="17" fillId="34" borderId="37" xfId="0" applyFont="1" applyFill="1" applyBorder="1" applyAlignment="1">
      <alignment/>
    </xf>
    <xf numFmtId="0" fontId="59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3" fontId="11" fillId="44" borderId="12" xfId="0" applyNumberFormat="1" applyFont="1" applyFill="1" applyBorder="1" applyAlignment="1">
      <alignment/>
    </xf>
    <xf numFmtId="3" fontId="11" fillId="44" borderId="13" xfId="0" applyNumberFormat="1" applyFont="1" applyFill="1" applyBorder="1" applyAlignment="1">
      <alignment/>
    </xf>
    <xf numFmtId="3" fontId="6" fillId="44" borderId="14" xfId="0" applyNumberFormat="1" applyFont="1" applyFill="1" applyBorder="1" applyAlignment="1">
      <alignment horizontal="center"/>
    </xf>
    <xf numFmtId="3" fontId="5" fillId="44" borderId="10" xfId="0" applyNumberFormat="1" applyFont="1" applyFill="1" applyBorder="1" applyAlignment="1">
      <alignment/>
    </xf>
    <xf numFmtId="0" fontId="0" fillId="44" borderId="10" xfId="0" applyFill="1" applyBorder="1" applyAlignment="1">
      <alignment/>
    </xf>
    <xf numFmtId="3" fontId="0" fillId="44" borderId="10" xfId="0" applyNumberFormat="1" applyFill="1" applyBorder="1" applyAlignment="1">
      <alignment/>
    </xf>
    <xf numFmtId="0" fontId="0" fillId="44" borderId="10" xfId="0" applyFont="1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0" xfId="0" applyFont="1" applyFill="1" applyBorder="1" applyAlignment="1">
      <alignment/>
    </xf>
    <xf numFmtId="3" fontId="5" fillId="37" borderId="10" xfId="0" applyNumberFormat="1" applyFont="1" applyFill="1" applyBorder="1" applyAlignment="1">
      <alignment horizontal="left" vertical="center"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3" fontId="6" fillId="43" borderId="10" xfId="0" applyNumberFormat="1" applyFont="1" applyFill="1" applyBorder="1" applyAlignment="1">
      <alignment horizontal="left" vertical="center"/>
    </xf>
    <xf numFmtId="3" fontId="0" fillId="43" borderId="0" xfId="0" applyNumberFormat="1" applyFill="1" applyAlignment="1">
      <alignment/>
    </xf>
    <xf numFmtId="0" fontId="0" fillId="43" borderId="0" xfId="0" applyFill="1" applyAlignment="1">
      <alignment/>
    </xf>
    <xf numFmtId="3" fontId="5" fillId="47" borderId="10" xfId="0" applyNumberFormat="1" applyFont="1" applyFill="1" applyBorder="1" applyAlignment="1">
      <alignment/>
    </xf>
    <xf numFmtId="3" fontId="5" fillId="47" borderId="10" xfId="0" applyNumberFormat="1" applyFont="1" applyFill="1" applyBorder="1" applyAlignment="1">
      <alignment horizontal="left" vertical="center"/>
    </xf>
    <xf numFmtId="0" fontId="0" fillId="47" borderId="0" xfId="0" applyFill="1" applyAlignment="1">
      <alignment/>
    </xf>
    <xf numFmtId="3" fontId="69" fillId="47" borderId="10" xfId="0" applyNumberFormat="1" applyFont="1" applyFill="1" applyBorder="1" applyAlignment="1">
      <alignment/>
    </xf>
    <xf numFmtId="3" fontId="69" fillId="47" borderId="10" xfId="0" applyNumberFormat="1" applyFont="1" applyFill="1" applyBorder="1" applyAlignment="1">
      <alignment horizontal="left" vertical="center"/>
    </xf>
    <xf numFmtId="0" fontId="70" fillId="47" borderId="0" xfId="0" applyFont="1" applyFill="1" applyAlignment="1">
      <alignment/>
    </xf>
    <xf numFmtId="3" fontId="6" fillId="47" borderId="10" xfId="0" applyNumberFormat="1" applyFont="1" applyFill="1" applyBorder="1" applyAlignment="1">
      <alignment/>
    </xf>
    <xf numFmtId="3" fontId="6" fillId="47" borderId="10" xfId="0" applyNumberFormat="1" applyFont="1" applyFill="1" applyBorder="1" applyAlignment="1">
      <alignment horizontal="left" vertical="center"/>
    </xf>
    <xf numFmtId="0" fontId="12" fillId="47" borderId="0" xfId="0" applyFont="1" applyFill="1" applyAlignment="1">
      <alignment/>
    </xf>
    <xf numFmtId="0" fontId="12" fillId="47" borderId="10" xfId="0" applyFont="1" applyFill="1" applyBorder="1" applyAlignment="1">
      <alignment/>
    </xf>
    <xf numFmtId="3" fontId="6" fillId="37" borderId="10" xfId="0" applyNumberFormat="1" applyFont="1" applyFill="1" applyBorder="1" applyAlignment="1">
      <alignment horizontal="left" vertical="center"/>
    </xf>
    <xf numFmtId="3" fontId="5" fillId="48" borderId="10" xfId="0" applyNumberFormat="1" applyFont="1" applyFill="1" applyBorder="1" applyAlignment="1">
      <alignment/>
    </xf>
    <xf numFmtId="3" fontId="0" fillId="47" borderId="10" xfId="0" applyNumberFormat="1" applyFill="1" applyBorder="1" applyAlignment="1">
      <alignment/>
    </xf>
    <xf numFmtId="4" fontId="0" fillId="47" borderId="0" xfId="0" applyNumberFormat="1" applyFill="1" applyAlignment="1">
      <alignment/>
    </xf>
    <xf numFmtId="3" fontId="5" fillId="47" borderId="10" xfId="0" applyNumberFormat="1" applyFont="1" applyFill="1" applyBorder="1" applyAlignment="1">
      <alignment vertical="center"/>
    </xf>
    <xf numFmtId="3" fontId="5" fillId="37" borderId="11" xfId="0" applyNumberFormat="1" applyFont="1" applyFill="1" applyBorder="1" applyAlignment="1">
      <alignment/>
    </xf>
    <xf numFmtId="3" fontId="5" fillId="14" borderId="10" xfId="0" applyNumberFormat="1" applyFont="1" applyFill="1" applyBorder="1" applyAlignment="1">
      <alignment/>
    </xf>
    <xf numFmtId="3" fontId="5" fillId="49" borderId="10" xfId="0" applyNumberFormat="1" applyFont="1" applyFill="1" applyBorder="1" applyAlignment="1">
      <alignment/>
    </xf>
    <xf numFmtId="3" fontId="0" fillId="47" borderId="0" xfId="0" applyNumberFormat="1" applyFill="1" applyAlignment="1">
      <alignment/>
    </xf>
    <xf numFmtId="3" fontId="5" fillId="47" borderId="10" xfId="0" applyNumberFormat="1" applyFont="1" applyFill="1" applyBorder="1" applyAlignment="1">
      <alignment horizontal="left"/>
    </xf>
    <xf numFmtId="0" fontId="5" fillId="47" borderId="26" xfId="0" applyFont="1" applyFill="1" applyBorder="1" applyAlignment="1">
      <alignment/>
    </xf>
    <xf numFmtId="3" fontId="24" fillId="47" borderId="22" xfId="0" applyNumberFormat="1" applyFont="1" applyFill="1" applyBorder="1" applyAlignment="1">
      <alignment/>
    </xf>
    <xf numFmtId="0" fontId="24" fillId="47" borderId="22" xfId="0" applyFont="1" applyFill="1" applyBorder="1" applyAlignment="1">
      <alignment/>
    </xf>
    <xf numFmtId="0" fontId="24" fillId="47" borderId="30" xfId="0" applyFont="1" applyFill="1" applyBorder="1" applyAlignment="1">
      <alignment/>
    </xf>
    <xf numFmtId="0" fontId="5" fillId="47" borderId="20" xfId="0" applyFont="1" applyFill="1" applyBorder="1" applyAlignment="1">
      <alignment/>
    </xf>
    <xf numFmtId="3" fontId="24" fillId="47" borderId="46" xfId="0" applyNumberFormat="1" applyFont="1" applyFill="1" applyBorder="1" applyAlignment="1">
      <alignment/>
    </xf>
    <xf numFmtId="0" fontId="24" fillId="47" borderId="46" xfId="0" applyFont="1" applyFill="1" applyBorder="1" applyAlignment="1">
      <alignment/>
    </xf>
    <xf numFmtId="3" fontId="24" fillId="47" borderId="3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textRotation="90"/>
    </xf>
    <xf numFmtId="3" fontId="6" fillId="0" borderId="13" xfId="0" applyNumberFormat="1" applyFont="1" applyBorder="1" applyAlignment="1">
      <alignment horizontal="center" textRotation="90"/>
    </xf>
    <xf numFmtId="3" fontId="6" fillId="0" borderId="10" xfId="0" applyNumberFormat="1" applyFont="1" applyBorder="1" applyAlignment="1">
      <alignment horizontal="center" textRotation="90"/>
    </xf>
    <xf numFmtId="0" fontId="24" fillId="50" borderId="12" xfId="0" applyFont="1" applyFill="1" applyBorder="1" applyAlignment="1">
      <alignment horizontal="center" vertical="center"/>
    </xf>
    <xf numFmtId="0" fontId="24" fillId="50" borderId="14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7" fillId="0" borderId="48" xfId="0" applyFont="1" applyBorder="1" applyAlignment="1">
      <alignment horizontal="center" vertical="top" wrapText="1"/>
    </xf>
    <xf numFmtId="0" fontId="27" fillId="0" borderId="49" xfId="0" applyFont="1" applyBorder="1" applyAlignment="1">
      <alignment horizontal="center" vertical="top" wrapText="1"/>
    </xf>
    <xf numFmtId="0" fontId="27" fillId="0" borderId="42" xfId="0" applyFont="1" applyBorder="1" applyAlignment="1">
      <alignment horizontal="center" vertical="top" wrapText="1"/>
    </xf>
    <xf numFmtId="0" fontId="27" fillId="0" borderId="50" xfId="0" applyFont="1" applyBorder="1" applyAlignment="1">
      <alignment horizontal="center" vertical="top" wrapText="1"/>
    </xf>
    <xf numFmtId="0" fontId="27" fillId="0" borderId="39" xfId="0" applyFont="1" applyBorder="1" applyAlignment="1">
      <alignment horizontal="center" vertical="top" wrapText="1"/>
    </xf>
    <xf numFmtId="0" fontId="27" fillId="0" borderId="51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27" fillId="0" borderId="52" xfId="0" applyFont="1" applyBorder="1" applyAlignment="1">
      <alignment horizontal="center" vertical="top" wrapText="1"/>
    </xf>
    <xf numFmtId="0" fontId="27" fillId="0" borderId="53" xfId="0" applyFont="1" applyBorder="1" applyAlignment="1">
      <alignment horizontal="center" vertical="top" wrapText="1"/>
    </xf>
    <xf numFmtId="0" fontId="17" fillId="50" borderId="12" xfId="0" applyFont="1" applyFill="1" applyBorder="1" applyAlignment="1">
      <alignment horizontal="center" vertical="center"/>
    </xf>
    <xf numFmtId="0" fontId="19" fillId="50" borderId="1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52"/>
  <sheetViews>
    <sheetView tabSelected="1" view="pageBreakPreview" zoomScaleSheetLayoutView="100" workbookViewId="0" topLeftCell="A1">
      <selection activeCell="M8" sqref="M8"/>
    </sheetView>
  </sheetViews>
  <sheetFormatPr defaultColWidth="9.140625" defaultRowHeight="12.75"/>
  <cols>
    <col min="1" max="1" width="5.28125" style="2" customWidth="1"/>
    <col min="2" max="2" width="3.421875" style="2" customWidth="1"/>
    <col min="3" max="3" width="48.140625" style="2" customWidth="1"/>
    <col min="4" max="4" width="11.140625" style="77" customWidth="1"/>
    <col min="5" max="5" width="12.140625" style="75" customWidth="1"/>
    <col min="6" max="6" width="12.57421875" style="2" customWidth="1"/>
    <col min="7" max="7" width="11.28125" style="0" customWidth="1"/>
  </cols>
  <sheetData>
    <row r="1" spans="1:7" ht="15" customHeight="1">
      <c r="A1" s="279" t="s">
        <v>0</v>
      </c>
      <c r="B1" s="279" t="s">
        <v>1</v>
      </c>
      <c r="C1" s="11"/>
      <c r="D1" s="107" t="s">
        <v>220</v>
      </c>
      <c r="E1" s="11" t="s">
        <v>225</v>
      </c>
      <c r="F1" s="11" t="s">
        <v>225</v>
      </c>
      <c r="G1" s="11" t="s">
        <v>225</v>
      </c>
    </row>
    <row r="2" spans="1:7" ht="15" customHeight="1">
      <c r="A2" s="280"/>
      <c r="B2" s="280"/>
      <c r="C2" s="12" t="s">
        <v>2</v>
      </c>
      <c r="D2" s="13" t="s">
        <v>221</v>
      </c>
      <c r="E2" s="13" t="s">
        <v>224</v>
      </c>
      <c r="F2" s="13" t="s">
        <v>224</v>
      </c>
      <c r="G2" s="13" t="s">
        <v>224</v>
      </c>
    </row>
    <row r="3" spans="1:7" ht="15" customHeight="1">
      <c r="A3" s="280"/>
      <c r="B3" s="280"/>
      <c r="C3" s="12"/>
      <c r="D3" s="13">
        <v>2011</v>
      </c>
      <c r="E3" s="12">
        <v>2012</v>
      </c>
      <c r="F3" s="12">
        <v>2013</v>
      </c>
      <c r="G3" s="12">
        <v>2014</v>
      </c>
    </row>
    <row r="4" spans="1:7" ht="15" customHeight="1" thickBot="1">
      <c r="A4" s="14"/>
      <c r="B4" s="14"/>
      <c r="C4" s="14"/>
      <c r="D4" s="104" t="s">
        <v>186</v>
      </c>
      <c r="E4" s="14" t="s">
        <v>186</v>
      </c>
      <c r="F4" s="14" t="s">
        <v>186</v>
      </c>
      <c r="G4" s="14" t="s">
        <v>186</v>
      </c>
    </row>
    <row r="5" spans="1:7" ht="15" customHeight="1">
      <c r="A5" s="15"/>
      <c r="B5" s="16"/>
      <c r="C5" s="16" t="s">
        <v>3</v>
      </c>
      <c r="D5" s="102">
        <f>D7+D109+D130</f>
        <v>18946449</v>
      </c>
      <c r="E5" s="102">
        <f>E7+E109+E130</f>
        <v>14876818</v>
      </c>
      <c r="F5" s="102">
        <f>F7+F109+F130</f>
        <v>11318857</v>
      </c>
      <c r="G5" s="102">
        <f>G7+G109+G130</f>
        <v>11893370</v>
      </c>
    </row>
    <row r="6" spans="1:6" ht="15" customHeight="1">
      <c r="A6" s="66"/>
      <c r="B6" s="67"/>
      <c r="C6" s="56" t="s">
        <v>4</v>
      </c>
      <c r="D6" s="53"/>
      <c r="E6" s="37"/>
      <c r="F6" s="37"/>
    </row>
    <row r="7" spans="1:7" ht="15" customHeight="1">
      <c r="A7" s="79"/>
      <c r="B7" s="79" t="s">
        <v>5</v>
      </c>
      <c r="C7" s="80" t="s">
        <v>6</v>
      </c>
      <c r="D7" s="49">
        <f>SUM(D9:D10)</f>
        <v>10402285</v>
      </c>
      <c r="E7" s="48">
        <f>SUM(E9:E10)</f>
        <v>10773921</v>
      </c>
      <c r="F7" s="48">
        <f>SUM(F9:F10)</f>
        <v>10878707</v>
      </c>
      <c r="G7" s="48">
        <f>SUM(G9:G10)</f>
        <v>11453220</v>
      </c>
    </row>
    <row r="8" spans="1:6" ht="15" customHeight="1">
      <c r="A8" s="81"/>
      <c r="B8" s="81"/>
      <c r="C8" s="56" t="s">
        <v>7</v>
      </c>
      <c r="D8" s="53"/>
      <c r="E8" s="37"/>
      <c r="F8" s="37"/>
    </row>
    <row r="9" spans="1:7" ht="15" customHeight="1">
      <c r="A9" s="36"/>
      <c r="B9" s="36"/>
      <c r="C9" s="82" t="s">
        <v>8</v>
      </c>
      <c r="D9" s="53">
        <f>D12+D27+D78-D80-D59</f>
        <v>7733087</v>
      </c>
      <c r="E9" s="37">
        <f>E12+E27+E78-E80-E59</f>
        <v>7684224</v>
      </c>
      <c r="F9" s="37">
        <f>F12+F27+F78-F80-F59</f>
        <v>8018057</v>
      </c>
      <c r="G9" s="37">
        <f>G12+G27+G78-G80-G59</f>
        <v>8499357</v>
      </c>
    </row>
    <row r="10" spans="1:7" ht="15" customHeight="1">
      <c r="A10" s="36"/>
      <c r="B10" s="36"/>
      <c r="C10" s="82" t="s">
        <v>9</v>
      </c>
      <c r="D10" s="53">
        <f>SUM(D59,D80)</f>
        <v>2669198</v>
      </c>
      <c r="E10" s="37">
        <f>SUM(E59,E80)</f>
        <v>3089697</v>
      </c>
      <c r="F10" s="37">
        <f>SUM(F59,F80)</f>
        <v>2860650</v>
      </c>
      <c r="G10" s="37">
        <f>SUM(G59,G80)</f>
        <v>2953863</v>
      </c>
    </row>
    <row r="11" spans="1:6" ht="15" customHeight="1">
      <c r="A11" s="36"/>
      <c r="B11" s="36"/>
      <c r="C11" s="82" t="s">
        <v>10</v>
      </c>
      <c r="D11" s="53"/>
      <c r="E11" s="37"/>
      <c r="F11" s="37"/>
    </row>
    <row r="12" spans="1:7" ht="15" customHeight="1">
      <c r="A12" s="83">
        <v>100</v>
      </c>
      <c r="B12" s="83"/>
      <c r="C12" s="84" t="s">
        <v>11</v>
      </c>
      <c r="D12" s="41">
        <f>D14+D17+D19</f>
        <v>5867465</v>
      </c>
      <c r="E12" s="40">
        <f>E14+E17+E19</f>
        <v>6243800</v>
      </c>
      <c r="F12" s="40">
        <f>F14+F17+F19</f>
        <v>6743600</v>
      </c>
      <c r="G12" s="40">
        <f>G14+G17+G19</f>
        <v>7213400</v>
      </c>
    </row>
    <row r="13" spans="1:6" ht="15" customHeight="1">
      <c r="A13" s="35"/>
      <c r="B13" s="35"/>
      <c r="C13" s="67" t="s">
        <v>12</v>
      </c>
      <c r="D13" s="53"/>
      <c r="E13" s="37"/>
      <c r="F13" s="37"/>
    </row>
    <row r="14" spans="1:7" ht="15" customHeight="1">
      <c r="A14" s="85">
        <v>110</v>
      </c>
      <c r="B14" s="85"/>
      <c r="C14" s="86" t="s">
        <v>13</v>
      </c>
      <c r="D14" s="49">
        <f>D16</f>
        <v>4594565</v>
      </c>
      <c r="E14" s="48">
        <f>E16</f>
        <v>5000000</v>
      </c>
      <c r="F14" s="48">
        <f>F16</f>
        <v>5500000</v>
      </c>
      <c r="G14" s="48">
        <f>G16</f>
        <v>6000000</v>
      </c>
    </row>
    <row r="15" spans="1:6" ht="15" customHeight="1">
      <c r="A15" s="35"/>
      <c r="B15" s="35"/>
      <c r="C15" s="37" t="s">
        <v>14</v>
      </c>
      <c r="D15" s="53"/>
      <c r="E15" s="37"/>
      <c r="F15" s="37"/>
    </row>
    <row r="16" spans="1:7" ht="15" customHeight="1">
      <c r="A16" s="35">
        <v>111</v>
      </c>
      <c r="B16" s="35"/>
      <c r="C16" s="37" t="s">
        <v>15</v>
      </c>
      <c r="D16" s="53">
        <v>4594565</v>
      </c>
      <c r="E16" s="37">
        <v>5000000</v>
      </c>
      <c r="F16" s="37">
        <v>5500000</v>
      </c>
      <c r="G16" s="103">
        <v>6000000</v>
      </c>
    </row>
    <row r="17" spans="1:7" ht="15" customHeight="1">
      <c r="A17" s="85">
        <v>120</v>
      </c>
      <c r="B17" s="86"/>
      <c r="C17" s="86" t="s">
        <v>16</v>
      </c>
      <c r="D17" s="49">
        <f>D18</f>
        <v>750000</v>
      </c>
      <c r="E17" s="48">
        <f>E18</f>
        <v>730000</v>
      </c>
      <c r="F17" s="48">
        <f>F18</f>
        <v>730000</v>
      </c>
      <c r="G17" s="48">
        <f>G18</f>
        <v>700000</v>
      </c>
    </row>
    <row r="18" spans="1:7" ht="15" customHeight="1">
      <c r="A18" s="66">
        <v>121</v>
      </c>
      <c r="B18" s="37"/>
      <c r="C18" s="37" t="s">
        <v>17</v>
      </c>
      <c r="D18" s="53">
        <v>750000</v>
      </c>
      <c r="E18" s="53">
        <v>730000</v>
      </c>
      <c r="F18" s="53">
        <v>730000</v>
      </c>
      <c r="G18" s="53">
        <v>700000</v>
      </c>
    </row>
    <row r="19" spans="1:7" ht="15" customHeight="1">
      <c r="A19" s="85">
        <v>130</v>
      </c>
      <c r="B19" s="85"/>
      <c r="C19" s="86" t="s">
        <v>18</v>
      </c>
      <c r="D19" s="49">
        <f>SUM(D20:D26)</f>
        <v>522900</v>
      </c>
      <c r="E19" s="48">
        <f>SUM(E20:E26)</f>
        <v>513800</v>
      </c>
      <c r="F19" s="48">
        <f>SUM(F20:F26)</f>
        <v>513600</v>
      </c>
      <c r="G19" s="48">
        <f>SUM(G20:G26)</f>
        <v>513400</v>
      </c>
    </row>
    <row r="20" spans="1:7" ht="15" customHeight="1">
      <c r="A20" s="66"/>
      <c r="B20" s="66"/>
      <c r="C20" s="37" t="s">
        <v>19</v>
      </c>
      <c r="D20" s="53">
        <v>19400</v>
      </c>
      <c r="E20" s="53">
        <v>20000</v>
      </c>
      <c r="F20" s="53">
        <v>20000</v>
      </c>
      <c r="G20" s="53">
        <v>20000</v>
      </c>
    </row>
    <row r="21" spans="1:7" ht="15" customHeight="1">
      <c r="A21" s="66"/>
      <c r="B21" s="66"/>
      <c r="C21" s="37" t="s">
        <v>279</v>
      </c>
      <c r="D21" s="53">
        <v>3500</v>
      </c>
      <c r="E21" s="53">
        <v>4500</v>
      </c>
      <c r="F21" s="53">
        <v>4500</v>
      </c>
      <c r="G21">
        <v>4500</v>
      </c>
    </row>
    <row r="22" spans="1:7" ht="15" customHeight="1">
      <c r="A22" s="66"/>
      <c r="B22" s="66"/>
      <c r="C22" s="37" t="s">
        <v>280</v>
      </c>
      <c r="D22" s="53"/>
      <c r="E22" s="28">
        <v>700</v>
      </c>
      <c r="F22" s="28">
        <v>700</v>
      </c>
      <c r="G22" s="28">
        <v>700</v>
      </c>
    </row>
    <row r="23" spans="1:7" ht="15" customHeight="1">
      <c r="A23" s="66"/>
      <c r="B23" s="66"/>
      <c r="C23" s="37" t="s">
        <v>20</v>
      </c>
      <c r="D23" s="53">
        <v>8100</v>
      </c>
      <c r="E23" s="53">
        <v>8100</v>
      </c>
      <c r="F23" s="53">
        <v>8100</v>
      </c>
      <c r="G23" s="53">
        <v>8100</v>
      </c>
    </row>
    <row r="24" spans="1:7" ht="15" customHeight="1">
      <c r="A24" s="66"/>
      <c r="B24" s="66"/>
      <c r="C24" s="37" t="s">
        <v>21</v>
      </c>
      <c r="D24" s="53">
        <v>470000</v>
      </c>
      <c r="E24" s="53">
        <v>460000</v>
      </c>
      <c r="F24" s="53">
        <v>460000</v>
      </c>
      <c r="G24" s="53">
        <v>460000</v>
      </c>
    </row>
    <row r="25" spans="1:7" ht="15" customHeight="1">
      <c r="A25" s="66"/>
      <c r="B25" s="66"/>
      <c r="C25" s="37" t="s">
        <v>204</v>
      </c>
      <c r="D25" s="53">
        <v>21200</v>
      </c>
      <c r="E25" s="53">
        <v>20000</v>
      </c>
      <c r="F25" s="53">
        <v>20000</v>
      </c>
      <c r="G25" s="53">
        <v>20000</v>
      </c>
    </row>
    <row r="26" spans="1:7" ht="15" customHeight="1">
      <c r="A26" s="66"/>
      <c r="B26" s="66"/>
      <c r="C26" s="37" t="s">
        <v>22</v>
      </c>
      <c r="D26" s="53">
        <v>700</v>
      </c>
      <c r="E26" s="53">
        <v>500</v>
      </c>
      <c r="F26" s="53">
        <v>300</v>
      </c>
      <c r="G26" s="21">
        <v>100</v>
      </c>
    </row>
    <row r="27" spans="1:7" ht="15" customHeight="1">
      <c r="A27" s="83">
        <v>200</v>
      </c>
      <c r="B27" s="83"/>
      <c r="C27" s="87" t="s">
        <v>206</v>
      </c>
      <c r="D27" s="41">
        <f>D29+D39+D63+D75</f>
        <v>1293517</v>
      </c>
      <c r="E27" s="40">
        <f>E29+E39+E63+E75</f>
        <v>1013023</v>
      </c>
      <c r="F27" s="40">
        <f>F29+F39+F63+F75</f>
        <v>920166</v>
      </c>
      <c r="G27" s="40">
        <f>G29+G39+G63+G75</f>
        <v>920916</v>
      </c>
    </row>
    <row r="28" spans="1:6" ht="15" customHeight="1">
      <c r="A28" s="35"/>
      <c r="B28" s="35"/>
      <c r="C28" s="37" t="s">
        <v>23</v>
      </c>
      <c r="D28" s="53"/>
      <c r="E28" s="37"/>
      <c r="F28" s="37"/>
    </row>
    <row r="29" spans="1:7" ht="15" customHeight="1">
      <c r="A29" s="79">
        <v>210</v>
      </c>
      <c r="B29" s="79"/>
      <c r="C29" s="86" t="s">
        <v>24</v>
      </c>
      <c r="D29" s="49">
        <f>D31+D34</f>
        <v>412737</v>
      </c>
      <c r="E29" s="48">
        <f>E31+E34</f>
        <v>427457</v>
      </c>
      <c r="F29" s="48">
        <f>F31+F34</f>
        <v>330000</v>
      </c>
      <c r="G29" s="48">
        <f>G31+G34</f>
        <v>330000</v>
      </c>
    </row>
    <row r="30" spans="1:6" ht="15" customHeight="1">
      <c r="A30" s="35"/>
      <c r="B30" s="35"/>
      <c r="C30" s="67" t="s">
        <v>25</v>
      </c>
      <c r="D30" s="53"/>
      <c r="E30" s="37"/>
      <c r="F30" s="37"/>
    </row>
    <row r="31" spans="1:7" ht="15" customHeight="1">
      <c r="A31" s="88">
        <v>211</v>
      </c>
      <c r="B31" s="88"/>
      <c r="C31" s="89" t="s">
        <v>26</v>
      </c>
      <c r="D31" s="60">
        <f>SUM(D32:D33)</f>
        <v>97737</v>
      </c>
      <c r="E31" s="60">
        <f>SUM(E32:E33)</f>
        <v>30000</v>
      </c>
      <c r="F31" s="60">
        <f>SUM(F32:F33)</f>
        <v>30000</v>
      </c>
      <c r="G31" s="60">
        <f>SUM(G32:G33)</f>
        <v>30000</v>
      </c>
    </row>
    <row r="32" spans="1:7" ht="15" customHeight="1">
      <c r="A32" s="66"/>
      <c r="B32" s="66"/>
      <c r="C32" s="67" t="s">
        <v>27</v>
      </c>
      <c r="D32" s="53">
        <v>66737</v>
      </c>
      <c r="E32" s="37">
        <v>0</v>
      </c>
      <c r="F32" s="37">
        <v>0</v>
      </c>
      <c r="G32">
        <v>0</v>
      </c>
    </row>
    <row r="33" spans="1:7" ht="15" customHeight="1">
      <c r="A33" s="66"/>
      <c r="B33" s="66"/>
      <c r="C33" s="67" t="s">
        <v>160</v>
      </c>
      <c r="D33" s="53">
        <v>31000</v>
      </c>
      <c r="E33" s="37">
        <v>30000</v>
      </c>
      <c r="F33" s="37">
        <v>30000</v>
      </c>
      <c r="G33">
        <v>30000</v>
      </c>
    </row>
    <row r="34" spans="1:7" ht="15" customHeight="1">
      <c r="A34" s="88">
        <v>212</v>
      </c>
      <c r="B34" s="90"/>
      <c r="C34" s="89" t="s">
        <v>28</v>
      </c>
      <c r="D34" s="60">
        <f>SUM(D35:D38)</f>
        <v>315000</v>
      </c>
      <c r="E34" s="60">
        <f>SUM(E35:E38)</f>
        <v>397457</v>
      </c>
      <c r="F34" s="60">
        <f>SUM(F35:F38)</f>
        <v>300000</v>
      </c>
      <c r="G34" s="60">
        <f>SUM(G35:G38)</f>
        <v>300000</v>
      </c>
    </row>
    <row r="35" spans="1:7" ht="15" customHeight="1">
      <c r="A35" s="66"/>
      <c r="B35" s="66"/>
      <c r="C35" s="67" t="s">
        <v>29</v>
      </c>
      <c r="D35" s="53">
        <v>115000</v>
      </c>
      <c r="E35" s="37">
        <v>72000</v>
      </c>
      <c r="F35" s="37">
        <v>100000</v>
      </c>
      <c r="G35">
        <v>100000</v>
      </c>
    </row>
    <row r="36" spans="1:7" ht="15" customHeight="1">
      <c r="A36" s="66"/>
      <c r="B36" s="66"/>
      <c r="C36" s="67" t="s">
        <v>30</v>
      </c>
      <c r="D36" s="53">
        <v>30000</v>
      </c>
      <c r="E36" s="37">
        <v>27657</v>
      </c>
      <c r="F36" s="37">
        <v>30000</v>
      </c>
      <c r="G36" s="37">
        <v>30000</v>
      </c>
    </row>
    <row r="37" spans="1:6" ht="15" customHeight="1">
      <c r="A37" s="66"/>
      <c r="B37" s="66"/>
      <c r="C37" s="67" t="s">
        <v>31</v>
      </c>
      <c r="D37" s="53">
        <v>0</v>
      </c>
      <c r="E37" s="37">
        <v>0</v>
      </c>
      <c r="F37" s="37">
        <v>0</v>
      </c>
    </row>
    <row r="38" spans="1:7" ht="15" customHeight="1">
      <c r="A38" s="37"/>
      <c r="B38" s="37"/>
      <c r="C38" s="37" t="s">
        <v>251</v>
      </c>
      <c r="D38" s="53">
        <v>170000</v>
      </c>
      <c r="E38" s="37">
        <v>297800</v>
      </c>
      <c r="F38" s="37">
        <v>170000</v>
      </c>
      <c r="G38" s="37">
        <v>170000</v>
      </c>
    </row>
    <row r="39" spans="1:7" ht="15" customHeight="1">
      <c r="A39" s="79">
        <v>220</v>
      </c>
      <c r="B39" s="91"/>
      <c r="C39" s="86" t="s">
        <v>32</v>
      </c>
      <c r="D39" s="49">
        <f>D41+D51+D61</f>
        <v>529024</v>
      </c>
      <c r="E39" s="48">
        <f>E41+E51+E61</f>
        <v>477366</v>
      </c>
      <c r="F39" s="48">
        <f>F41+F51+F61</f>
        <v>481966</v>
      </c>
      <c r="G39" s="48">
        <f>G41+G51+G61</f>
        <v>482716</v>
      </c>
    </row>
    <row r="40" spans="1:6" ht="15" customHeight="1">
      <c r="A40" s="35"/>
      <c r="B40" s="66"/>
      <c r="C40" s="37" t="s">
        <v>14</v>
      </c>
      <c r="D40" s="53"/>
      <c r="E40" s="37"/>
      <c r="F40" s="37"/>
    </row>
    <row r="41" spans="1:7" ht="15" customHeight="1">
      <c r="A41" s="88">
        <v>221</v>
      </c>
      <c r="B41" s="90"/>
      <c r="C41" s="89" t="s">
        <v>33</v>
      </c>
      <c r="D41" s="60">
        <f>SUM(D42:D50)</f>
        <v>284000</v>
      </c>
      <c r="E41" s="60">
        <f>SUM(E42:E50)</f>
        <v>245000</v>
      </c>
      <c r="F41" s="60">
        <f>SUM(F42:F50)</f>
        <v>247600</v>
      </c>
      <c r="G41" s="60">
        <f>SUM(G42:G50)</f>
        <v>247600</v>
      </c>
    </row>
    <row r="42" spans="1:10" ht="15" customHeight="1">
      <c r="A42" s="66"/>
      <c r="B42" s="66"/>
      <c r="C42" s="37" t="s">
        <v>34</v>
      </c>
      <c r="D42" s="53">
        <v>15000</v>
      </c>
      <c r="E42" s="53">
        <v>15000</v>
      </c>
      <c r="F42" s="53">
        <v>15000</v>
      </c>
      <c r="G42" s="53">
        <v>15000</v>
      </c>
      <c r="J42" s="3">
        <f>E52+E53+E54+E55+E56+E57</f>
        <v>191980</v>
      </c>
    </row>
    <row r="43" spans="1:7" ht="15" customHeight="1">
      <c r="A43" s="66"/>
      <c r="B43" s="66"/>
      <c r="C43" s="37" t="s">
        <v>35</v>
      </c>
      <c r="D43" s="53">
        <v>13000</v>
      </c>
      <c r="E43" s="53">
        <v>15000</v>
      </c>
      <c r="F43" s="53">
        <v>16600</v>
      </c>
      <c r="G43" s="53">
        <v>16600</v>
      </c>
    </row>
    <row r="44" spans="1:7" ht="15" customHeight="1">
      <c r="A44" s="66"/>
      <c r="B44" s="66"/>
      <c r="C44" s="37" t="s">
        <v>36</v>
      </c>
      <c r="D44" s="53">
        <v>10000</v>
      </c>
      <c r="E44" s="53">
        <v>10000</v>
      </c>
      <c r="F44" s="37">
        <v>10000</v>
      </c>
      <c r="G44" s="37">
        <v>10000</v>
      </c>
    </row>
    <row r="45" spans="1:7" ht="15" customHeight="1">
      <c r="A45" s="81"/>
      <c r="B45" s="81"/>
      <c r="C45" s="53" t="s">
        <v>37</v>
      </c>
      <c r="D45" s="53">
        <v>10000</v>
      </c>
      <c r="E45" s="53">
        <v>5000</v>
      </c>
      <c r="F45" s="53">
        <v>5000</v>
      </c>
      <c r="G45" s="53">
        <v>5000</v>
      </c>
    </row>
    <row r="46" spans="1:7" ht="15" customHeight="1">
      <c r="A46" s="66"/>
      <c r="B46" s="66"/>
      <c r="C46" s="67" t="s">
        <v>38</v>
      </c>
      <c r="D46" s="53">
        <v>35000</v>
      </c>
      <c r="E46" s="53">
        <v>20000</v>
      </c>
      <c r="F46" s="53">
        <v>20000</v>
      </c>
      <c r="G46" s="53">
        <v>20000</v>
      </c>
    </row>
    <row r="47" spans="1:7" ht="15" customHeight="1">
      <c r="A47" s="66"/>
      <c r="B47" s="66"/>
      <c r="C47" s="67" t="s">
        <v>263</v>
      </c>
      <c r="D47" s="53">
        <v>40000</v>
      </c>
      <c r="E47" s="53">
        <v>29000</v>
      </c>
      <c r="F47" s="37">
        <v>30000</v>
      </c>
      <c r="G47" s="37">
        <v>30000</v>
      </c>
    </row>
    <row r="48" spans="1:7" ht="15" customHeight="1">
      <c r="A48" s="66"/>
      <c r="B48" s="66"/>
      <c r="C48" s="67" t="s">
        <v>264</v>
      </c>
      <c r="D48" s="53">
        <v>10000</v>
      </c>
      <c r="E48" s="37">
        <v>0</v>
      </c>
      <c r="F48" s="37">
        <v>0</v>
      </c>
      <c r="G48" s="103">
        <v>0</v>
      </c>
    </row>
    <row r="49" spans="1:7" ht="15" customHeight="1">
      <c r="A49" s="66"/>
      <c r="B49" s="66"/>
      <c r="C49" s="37" t="s">
        <v>39</v>
      </c>
      <c r="D49" s="53">
        <v>150000</v>
      </c>
      <c r="E49" s="53">
        <v>150000</v>
      </c>
      <c r="F49" s="53">
        <v>150000</v>
      </c>
      <c r="G49" s="53">
        <v>150000</v>
      </c>
    </row>
    <row r="50" spans="1:7" ht="15" customHeight="1">
      <c r="A50" s="66"/>
      <c r="B50" s="66"/>
      <c r="C50" s="37" t="s">
        <v>40</v>
      </c>
      <c r="D50" s="53">
        <v>1000</v>
      </c>
      <c r="E50" s="37">
        <v>1000</v>
      </c>
      <c r="F50" s="37">
        <v>1000</v>
      </c>
      <c r="G50" s="37">
        <v>1000</v>
      </c>
    </row>
    <row r="51" spans="1:7" ht="15" customHeight="1">
      <c r="A51" s="88">
        <v>223</v>
      </c>
      <c r="B51" s="92"/>
      <c r="C51" s="89" t="s">
        <v>41</v>
      </c>
      <c r="D51" s="60">
        <f>SUM(D52:D60)</f>
        <v>244028</v>
      </c>
      <c r="E51" s="60">
        <f>SUM(E52:E60)</f>
        <v>231370</v>
      </c>
      <c r="F51" s="60">
        <f>SUM(F52:F60)</f>
        <v>233370</v>
      </c>
      <c r="G51" s="60">
        <f>SUM(G52:G60)</f>
        <v>234120</v>
      </c>
    </row>
    <row r="52" spans="1:7" ht="15" customHeight="1">
      <c r="A52" s="81"/>
      <c r="B52" s="81"/>
      <c r="C52" s="56" t="s">
        <v>165</v>
      </c>
      <c r="D52" s="53">
        <v>30000</v>
      </c>
      <c r="E52" s="53">
        <v>30000</v>
      </c>
      <c r="F52" s="53">
        <v>30000</v>
      </c>
      <c r="G52" s="53">
        <v>30000</v>
      </c>
    </row>
    <row r="53" spans="1:7" ht="15" customHeight="1">
      <c r="A53" s="81"/>
      <c r="B53" s="81"/>
      <c r="C53" s="56" t="s">
        <v>163</v>
      </c>
      <c r="D53" s="53">
        <v>32480</v>
      </c>
      <c r="E53" s="53">
        <v>32480</v>
      </c>
      <c r="F53" s="53">
        <v>32480</v>
      </c>
      <c r="G53" s="53">
        <v>32480</v>
      </c>
    </row>
    <row r="54" spans="1:7" ht="15" customHeight="1">
      <c r="A54" s="81"/>
      <c r="B54" s="81"/>
      <c r="C54" s="56" t="s">
        <v>42</v>
      </c>
      <c r="D54" s="53">
        <v>44600</v>
      </c>
      <c r="E54" s="53">
        <v>37000</v>
      </c>
      <c r="F54" s="53">
        <v>38000</v>
      </c>
      <c r="G54" s="53">
        <v>38000</v>
      </c>
    </row>
    <row r="55" spans="1:7" ht="15" customHeight="1">
      <c r="A55" s="81"/>
      <c r="B55" s="81"/>
      <c r="C55" s="56" t="s">
        <v>43</v>
      </c>
      <c r="D55" s="53">
        <v>23320</v>
      </c>
      <c r="E55" s="53">
        <v>23350</v>
      </c>
      <c r="F55" s="53">
        <v>23350</v>
      </c>
      <c r="G55" s="53">
        <v>23850</v>
      </c>
    </row>
    <row r="56" spans="1:7" ht="15" customHeight="1">
      <c r="A56" s="81"/>
      <c r="B56" s="81"/>
      <c r="C56" s="56" t="s">
        <v>44</v>
      </c>
      <c r="D56" s="53">
        <v>65400</v>
      </c>
      <c r="E56" s="53">
        <v>65150</v>
      </c>
      <c r="F56" s="53">
        <v>65150</v>
      </c>
      <c r="G56" s="53">
        <v>65400</v>
      </c>
    </row>
    <row r="57" spans="1:7" ht="15" customHeight="1">
      <c r="A57" s="81"/>
      <c r="B57" s="81"/>
      <c r="C57" s="56" t="s">
        <v>169</v>
      </c>
      <c r="D57" s="53">
        <v>4000</v>
      </c>
      <c r="E57" s="53">
        <v>4000</v>
      </c>
      <c r="F57" s="53">
        <v>4000</v>
      </c>
      <c r="G57" s="53">
        <v>4000</v>
      </c>
    </row>
    <row r="58" spans="1:7" ht="15" customHeight="1">
      <c r="A58" s="36"/>
      <c r="B58" s="93"/>
      <c r="C58" s="56" t="s">
        <v>265</v>
      </c>
      <c r="D58" s="53">
        <v>15000</v>
      </c>
      <c r="E58" s="37">
        <v>15000</v>
      </c>
      <c r="F58" s="37">
        <v>16000</v>
      </c>
      <c r="G58" s="37">
        <v>16000</v>
      </c>
    </row>
    <row r="59" spans="1:7" ht="15" customHeight="1">
      <c r="A59" s="36"/>
      <c r="B59" s="93"/>
      <c r="C59" s="56" t="s">
        <v>45</v>
      </c>
      <c r="D59" s="53">
        <v>22650</v>
      </c>
      <c r="E59" s="37">
        <v>17890</v>
      </c>
      <c r="F59" s="37">
        <v>17890</v>
      </c>
      <c r="G59" s="37">
        <v>17890</v>
      </c>
    </row>
    <row r="60" spans="1:7" ht="15" customHeight="1">
      <c r="A60" s="36"/>
      <c r="B60" s="93"/>
      <c r="C60" s="67" t="s">
        <v>181</v>
      </c>
      <c r="D60" s="53">
        <v>6578</v>
      </c>
      <c r="E60" s="53">
        <v>6500</v>
      </c>
      <c r="F60" s="53">
        <v>6500</v>
      </c>
      <c r="G60" s="53">
        <v>6500</v>
      </c>
    </row>
    <row r="61" spans="1:7" ht="15" customHeight="1">
      <c r="A61" s="88">
        <v>229</v>
      </c>
      <c r="B61" s="90"/>
      <c r="C61" s="89" t="s">
        <v>46</v>
      </c>
      <c r="D61" s="60">
        <f>SUM(D62:D62)</f>
        <v>996</v>
      </c>
      <c r="E61" s="60">
        <f>SUM(E62:E62)</f>
        <v>996</v>
      </c>
      <c r="F61" s="60">
        <f>SUM(F62:F62)</f>
        <v>996</v>
      </c>
      <c r="G61" s="60">
        <f>SUM(G62:G62)</f>
        <v>996</v>
      </c>
    </row>
    <row r="62" spans="1:7" ht="15" customHeight="1">
      <c r="A62" s="66"/>
      <c r="B62" s="66"/>
      <c r="C62" s="67" t="s">
        <v>47</v>
      </c>
      <c r="D62" s="53">
        <v>996</v>
      </c>
      <c r="E62" s="37">
        <v>996</v>
      </c>
      <c r="F62" s="37">
        <v>996</v>
      </c>
      <c r="G62" s="37">
        <v>996</v>
      </c>
    </row>
    <row r="63" spans="1:7" ht="15" customHeight="1">
      <c r="A63" s="79">
        <v>290</v>
      </c>
      <c r="B63" s="79"/>
      <c r="C63" s="94" t="s">
        <v>48</v>
      </c>
      <c r="D63" s="49">
        <f>SUM(D65:D70)</f>
        <v>350456</v>
      </c>
      <c r="E63" s="48">
        <f>SUM(E65:E70)</f>
        <v>106900</v>
      </c>
      <c r="F63" s="48">
        <f>SUM(F65:F70)</f>
        <v>106900</v>
      </c>
      <c r="G63" s="48">
        <f>SUM(G65:G70)</f>
        <v>106900</v>
      </c>
    </row>
    <row r="64" spans="1:6" ht="15" customHeight="1">
      <c r="A64" s="36"/>
      <c r="B64" s="36"/>
      <c r="C64" s="56" t="s">
        <v>25</v>
      </c>
      <c r="D64" s="53"/>
      <c r="E64" s="37"/>
      <c r="F64" s="37"/>
    </row>
    <row r="65" spans="1:7" ht="15" customHeight="1">
      <c r="A65" s="66"/>
      <c r="B65" s="66"/>
      <c r="C65" s="67" t="s">
        <v>49</v>
      </c>
      <c r="D65" s="53">
        <v>50000</v>
      </c>
      <c r="E65" s="37">
        <v>50000</v>
      </c>
      <c r="F65" s="37">
        <v>50000</v>
      </c>
      <c r="G65" s="37">
        <v>50000</v>
      </c>
    </row>
    <row r="66" spans="1:7" ht="15" customHeight="1">
      <c r="A66" s="66"/>
      <c r="B66" s="66"/>
      <c r="C66" s="67" t="s">
        <v>50</v>
      </c>
      <c r="D66" s="53">
        <v>21300</v>
      </c>
      <c r="E66" s="53">
        <v>16600</v>
      </c>
      <c r="F66" s="53">
        <v>16600</v>
      </c>
      <c r="G66" s="53">
        <v>16600</v>
      </c>
    </row>
    <row r="67" spans="1:7" ht="15" customHeight="1">
      <c r="A67" s="66"/>
      <c r="B67" s="66"/>
      <c r="C67" s="67" t="s">
        <v>51</v>
      </c>
      <c r="D67" s="53">
        <v>23600</v>
      </c>
      <c r="E67" s="53">
        <v>3300</v>
      </c>
      <c r="F67" s="53">
        <v>3300</v>
      </c>
      <c r="G67" s="53">
        <v>3300</v>
      </c>
    </row>
    <row r="68" spans="1:7" ht="15" customHeight="1">
      <c r="A68" s="66"/>
      <c r="B68" s="66"/>
      <c r="C68" s="67" t="s">
        <v>52</v>
      </c>
      <c r="D68" s="53">
        <v>17000</v>
      </c>
      <c r="E68" s="37">
        <v>17000</v>
      </c>
      <c r="F68" s="37">
        <v>17000</v>
      </c>
      <c r="G68" s="37">
        <v>17000</v>
      </c>
    </row>
    <row r="69" spans="1:7" ht="15" customHeight="1">
      <c r="A69" s="36"/>
      <c r="B69" s="36"/>
      <c r="C69" s="67" t="s">
        <v>226</v>
      </c>
      <c r="D69" s="53">
        <v>80000</v>
      </c>
      <c r="E69" s="37">
        <v>0</v>
      </c>
      <c r="F69" s="37">
        <v>0</v>
      </c>
      <c r="G69" s="27">
        <v>0</v>
      </c>
    </row>
    <row r="70" spans="1:7" ht="15" customHeight="1">
      <c r="A70" s="36"/>
      <c r="B70" s="36"/>
      <c r="C70" s="67" t="s">
        <v>194</v>
      </c>
      <c r="D70" s="53">
        <v>158556</v>
      </c>
      <c r="E70" s="53">
        <v>20000</v>
      </c>
      <c r="F70" s="53">
        <v>20000</v>
      </c>
      <c r="G70" s="53">
        <v>20000</v>
      </c>
    </row>
    <row r="71" spans="1:7" ht="15" customHeight="1">
      <c r="A71" s="281" t="s">
        <v>0</v>
      </c>
      <c r="B71" s="281" t="s">
        <v>1</v>
      </c>
      <c r="C71" s="35"/>
      <c r="D71" s="36" t="s">
        <v>225</v>
      </c>
      <c r="E71" s="35" t="s">
        <v>225</v>
      </c>
      <c r="F71" s="35" t="s">
        <v>225</v>
      </c>
      <c r="G71" s="35" t="s">
        <v>225</v>
      </c>
    </row>
    <row r="72" spans="1:7" ht="15" customHeight="1">
      <c r="A72" s="281"/>
      <c r="B72" s="281"/>
      <c r="C72" s="35" t="s">
        <v>2</v>
      </c>
      <c r="D72" s="36" t="s">
        <v>224</v>
      </c>
      <c r="E72" s="36" t="s">
        <v>224</v>
      </c>
      <c r="F72" s="36" t="s">
        <v>224</v>
      </c>
      <c r="G72" s="36" t="s">
        <v>224</v>
      </c>
    </row>
    <row r="73" spans="1:7" ht="15" customHeight="1">
      <c r="A73" s="281"/>
      <c r="B73" s="281"/>
      <c r="C73" s="35"/>
      <c r="D73" s="36">
        <v>2011</v>
      </c>
      <c r="E73" s="35">
        <v>2012</v>
      </c>
      <c r="F73" s="35">
        <v>2013</v>
      </c>
      <c r="G73" s="35">
        <v>2014</v>
      </c>
    </row>
    <row r="74" spans="1:7" ht="15" customHeight="1">
      <c r="A74" s="35"/>
      <c r="B74" s="35"/>
      <c r="C74" s="35"/>
      <c r="D74" s="36" t="s">
        <v>186</v>
      </c>
      <c r="E74" s="35" t="s">
        <v>186</v>
      </c>
      <c r="F74" s="35" t="s">
        <v>186</v>
      </c>
      <c r="G74" s="35" t="s">
        <v>186</v>
      </c>
    </row>
    <row r="75" spans="1:7" ht="15" customHeight="1">
      <c r="A75" s="85">
        <v>243</v>
      </c>
      <c r="B75" s="85"/>
      <c r="C75" s="94" t="s">
        <v>53</v>
      </c>
      <c r="D75" s="49">
        <f>SUM(D76:D77)</f>
        <v>1300</v>
      </c>
      <c r="E75" s="48">
        <f>SUM(E76:E77)</f>
        <v>1300</v>
      </c>
      <c r="F75" s="48">
        <f>SUM(F76:F77)</f>
        <v>1300</v>
      </c>
      <c r="G75" s="48">
        <f>SUM(G76:G77)</f>
        <v>1300</v>
      </c>
    </row>
    <row r="76" spans="1:7" ht="15" customHeight="1">
      <c r="A76" s="66"/>
      <c r="B76" s="66"/>
      <c r="C76" s="67" t="s">
        <v>54</v>
      </c>
      <c r="D76" s="53">
        <v>1000</v>
      </c>
      <c r="E76" s="53">
        <v>1000</v>
      </c>
      <c r="F76" s="53">
        <v>1000</v>
      </c>
      <c r="G76" s="53">
        <v>1000</v>
      </c>
    </row>
    <row r="77" spans="1:7" ht="15" customHeight="1">
      <c r="A77" s="66"/>
      <c r="B77" s="66"/>
      <c r="C77" s="67" t="s">
        <v>55</v>
      </c>
      <c r="D77" s="53">
        <v>300</v>
      </c>
      <c r="E77" s="37">
        <v>300</v>
      </c>
      <c r="F77" s="37">
        <v>300</v>
      </c>
      <c r="G77" s="37">
        <v>300</v>
      </c>
    </row>
    <row r="78" spans="1:7" ht="15" customHeight="1">
      <c r="A78" s="83">
        <v>300</v>
      </c>
      <c r="B78" s="83"/>
      <c r="C78" s="84" t="s">
        <v>56</v>
      </c>
      <c r="D78" s="41">
        <f>SUM(D81:D108)</f>
        <v>3241303</v>
      </c>
      <c r="E78" s="40">
        <f>SUM(E81:E108)</f>
        <v>3517098</v>
      </c>
      <c r="F78" s="40">
        <f>SUM(F81:F108)</f>
        <v>3214941</v>
      </c>
      <c r="G78" s="40">
        <f>SUM(G81:G108)</f>
        <v>3318904</v>
      </c>
    </row>
    <row r="79" spans="1:6" ht="15" customHeight="1">
      <c r="A79" s="35"/>
      <c r="B79" s="35"/>
      <c r="C79" s="37" t="s">
        <v>4</v>
      </c>
      <c r="D79" s="53"/>
      <c r="E79" s="37"/>
      <c r="F79" s="37"/>
    </row>
    <row r="80" spans="1:7" ht="15" customHeight="1">
      <c r="A80" s="35"/>
      <c r="B80" s="35"/>
      <c r="C80" s="37" t="s">
        <v>166</v>
      </c>
      <c r="D80" s="53">
        <f>SUM(D81:D90)</f>
        <v>2646548</v>
      </c>
      <c r="E80" s="37">
        <f>SUM(E81:E90)</f>
        <v>3071807</v>
      </c>
      <c r="F80" s="37">
        <f>SUM(F81:F90)</f>
        <v>2842760</v>
      </c>
      <c r="G80" s="37">
        <f>SUM(G81:G90)</f>
        <v>2935973</v>
      </c>
    </row>
    <row r="81" spans="1:7" ht="15" customHeight="1">
      <c r="A81" s="36"/>
      <c r="B81" s="36"/>
      <c r="C81" s="56" t="s">
        <v>60</v>
      </c>
      <c r="D81" s="53">
        <v>2433466</v>
      </c>
      <c r="E81" s="37">
        <v>2576011</v>
      </c>
      <c r="F81" s="37">
        <v>2668498</v>
      </c>
      <c r="G81" s="3">
        <v>2760699</v>
      </c>
    </row>
    <row r="82" spans="1:7" ht="15" customHeight="1">
      <c r="A82" s="36"/>
      <c r="B82" s="36"/>
      <c r="C82" s="56" t="s">
        <v>176</v>
      </c>
      <c r="D82" s="53">
        <v>32743</v>
      </c>
      <c r="E82" s="53">
        <v>32800</v>
      </c>
      <c r="F82" s="53">
        <v>32800</v>
      </c>
      <c r="G82" s="53">
        <v>32800</v>
      </c>
    </row>
    <row r="83" spans="1:7" ht="15" customHeight="1">
      <c r="A83" s="36"/>
      <c r="B83" s="36"/>
      <c r="C83" s="56" t="s">
        <v>199</v>
      </c>
      <c r="D83" s="53">
        <v>15181</v>
      </c>
      <c r="E83" s="37">
        <v>9135</v>
      </c>
      <c r="F83" s="37">
        <v>1596</v>
      </c>
      <c r="G83" s="3">
        <v>4778</v>
      </c>
    </row>
    <row r="84" spans="1:7" ht="15" customHeight="1">
      <c r="A84" s="36"/>
      <c r="B84" s="36"/>
      <c r="C84" s="56" t="s">
        <v>61</v>
      </c>
      <c r="D84" s="53">
        <v>14400</v>
      </c>
      <c r="E84" s="37">
        <v>25533</v>
      </c>
      <c r="F84" s="37">
        <v>34006</v>
      </c>
      <c r="G84" s="3">
        <v>34080</v>
      </c>
    </row>
    <row r="85" spans="1:7" ht="15" customHeight="1">
      <c r="A85" s="36"/>
      <c r="B85" s="36"/>
      <c r="C85" s="56" t="s">
        <v>62</v>
      </c>
      <c r="D85" s="53">
        <v>28090</v>
      </c>
      <c r="E85" s="53">
        <v>45996</v>
      </c>
      <c r="F85" s="53">
        <v>45946</v>
      </c>
      <c r="G85" s="53">
        <v>45896</v>
      </c>
    </row>
    <row r="86" spans="1:7" ht="15" customHeight="1">
      <c r="A86" s="36"/>
      <c r="B86" s="36"/>
      <c r="C86" s="56" t="s">
        <v>63</v>
      </c>
      <c r="D86" s="53">
        <v>13226</v>
      </c>
      <c r="E86" s="53">
        <v>14500</v>
      </c>
      <c r="F86" s="53">
        <v>14400</v>
      </c>
      <c r="G86" s="26">
        <v>14400</v>
      </c>
    </row>
    <row r="87" spans="1:7" ht="15" customHeight="1">
      <c r="A87" s="36"/>
      <c r="B87" s="36"/>
      <c r="C87" s="56" t="s">
        <v>273</v>
      </c>
      <c r="D87" s="53">
        <v>32580</v>
      </c>
      <c r="E87" s="53">
        <v>31313</v>
      </c>
      <c r="F87" s="53">
        <v>31728</v>
      </c>
      <c r="G87" s="26">
        <v>32320</v>
      </c>
    </row>
    <row r="88" spans="1:7" ht="15" customHeight="1">
      <c r="A88" s="36"/>
      <c r="B88" s="36"/>
      <c r="C88" s="56" t="s">
        <v>259</v>
      </c>
      <c r="D88" s="53">
        <v>11344</v>
      </c>
      <c r="E88" s="53">
        <v>8574</v>
      </c>
      <c r="F88" s="53">
        <v>2186</v>
      </c>
      <c r="G88" s="26">
        <v>0</v>
      </c>
    </row>
    <row r="89" spans="1:7" ht="15" customHeight="1">
      <c r="A89" s="36"/>
      <c r="B89" s="36"/>
      <c r="C89" s="56" t="s">
        <v>145</v>
      </c>
      <c r="D89" s="53">
        <v>13200</v>
      </c>
      <c r="E89" s="53">
        <v>11000</v>
      </c>
      <c r="F89" s="53">
        <v>11000</v>
      </c>
      <c r="G89" s="103">
        <v>11000</v>
      </c>
    </row>
    <row r="90" spans="1:7" ht="15" customHeight="1">
      <c r="A90" s="36"/>
      <c r="B90" s="36"/>
      <c r="C90" s="56" t="s">
        <v>222</v>
      </c>
      <c r="D90" s="53">
        <v>52318</v>
      </c>
      <c r="E90" s="53">
        <v>316945</v>
      </c>
      <c r="F90" s="53">
        <v>600</v>
      </c>
      <c r="G90" s="26">
        <v>0</v>
      </c>
    </row>
    <row r="91" spans="1:7" ht="15" customHeight="1">
      <c r="A91" s="36"/>
      <c r="B91" s="36"/>
      <c r="C91" s="56" t="s">
        <v>64</v>
      </c>
      <c r="D91" s="53">
        <v>24433</v>
      </c>
      <c r="E91" s="53">
        <v>24680</v>
      </c>
      <c r="F91" s="53">
        <v>24950</v>
      </c>
      <c r="G91" s="26">
        <v>25200</v>
      </c>
    </row>
    <row r="92" spans="1:7" ht="15" customHeight="1">
      <c r="A92" s="36"/>
      <c r="B92" s="36"/>
      <c r="C92" s="56" t="s">
        <v>177</v>
      </c>
      <c r="D92" s="53">
        <v>100000</v>
      </c>
      <c r="E92" s="53">
        <v>100000</v>
      </c>
      <c r="F92" s="53">
        <v>100000</v>
      </c>
      <c r="G92" s="53">
        <v>100000</v>
      </c>
    </row>
    <row r="93" spans="1:7" ht="15" customHeight="1">
      <c r="A93" s="36"/>
      <c r="B93" s="36"/>
      <c r="C93" s="56" t="s">
        <v>267</v>
      </c>
      <c r="D93" s="53">
        <v>30000</v>
      </c>
      <c r="E93" s="53">
        <v>30000</v>
      </c>
      <c r="F93" s="53">
        <v>30000</v>
      </c>
      <c r="G93" s="53">
        <v>30000</v>
      </c>
    </row>
    <row r="94" spans="1:7" ht="15" customHeight="1">
      <c r="A94" s="36"/>
      <c r="B94" s="36"/>
      <c r="C94" s="56" t="s">
        <v>58</v>
      </c>
      <c r="D94" s="53">
        <v>34429</v>
      </c>
      <c r="E94" s="53">
        <v>34500</v>
      </c>
      <c r="F94" s="53">
        <v>34600</v>
      </c>
      <c r="G94" s="27">
        <v>34700</v>
      </c>
    </row>
    <row r="95" spans="1:7" ht="15" customHeight="1">
      <c r="A95" s="36"/>
      <c r="B95" s="36"/>
      <c r="C95" s="56" t="s">
        <v>144</v>
      </c>
      <c r="D95" s="53">
        <v>15000</v>
      </c>
      <c r="E95" s="37">
        <v>15000</v>
      </c>
      <c r="F95" s="37">
        <v>15000</v>
      </c>
      <c r="G95" s="37">
        <v>15000</v>
      </c>
    </row>
    <row r="96" spans="1:7" ht="15" customHeight="1">
      <c r="A96" s="36"/>
      <c r="B96" s="36"/>
      <c r="C96" s="56" t="s">
        <v>59</v>
      </c>
      <c r="D96" s="53">
        <v>25000</v>
      </c>
      <c r="E96" s="37">
        <v>25000</v>
      </c>
      <c r="F96" s="37">
        <v>25000</v>
      </c>
      <c r="G96" s="37">
        <v>25000</v>
      </c>
    </row>
    <row r="97" spans="1:7" ht="15" customHeight="1">
      <c r="A97" s="36"/>
      <c r="B97" s="36"/>
      <c r="C97" s="56" t="s">
        <v>182</v>
      </c>
      <c r="D97" s="53">
        <v>25000</v>
      </c>
      <c r="E97" s="37">
        <v>0</v>
      </c>
      <c r="F97" s="37">
        <v>0</v>
      </c>
      <c r="G97" s="37">
        <v>0</v>
      </c>
    </row>
    <row r="98" spans="1:7" ht="15" customHeight="1">
      <c r="A98" s="36"/>
      <c r="B98" s="36"/>
      <c r="C98" s="56" t="s">
        <v>198</v>
      </c>
      <c r="D98" s="53">
        <v>15000</v>
      </c>
      <c r="E98" s="37">
        <v>0</v>
      </c>
      <c r="F98" s="37">
        <v>0</v>
      </c>
      <c r="G98" s="37">
        <v>0</v>
      </c>
    </row>
    <row r="99" spans="1:7" ht="15" customHeight="1">
      <c r="A99" s="36"/>
      <c r="B99" s="36"/>
      <c r="C99" s="56" t="s">
        <v>270</v>
      </c>
      <c r="D99" s="53">
        <v>13740</v>
      </c>
      <c r="E99" s="53">
        <v>14000</v>
      </c>
      <c r="F99" s="53">
        <v>14200</v>
      </c>
      <c r="G99" s="53">
        <v>14500</v>
      </c>
    </row>
    <row r="100" spans="1:7" ht="15" customHeight="1">
      <c r="A100" s="36"/>
      <c r="B100" s="36"/>
      <c r="C100" s="56" t="s">
        <v>65</v>
      </c>
      <c r="D100" s="53">
        <v>29286</v>
      </c>
      <c r="E100" s="53">
        <v>29300</v>
      </c>
      <c r="F100" s="53">
        <v>29300</v>
      </c>
      <c r="G100" s="24">
        <v>29300</v>
      </c>
    </row>
    <row r="101" spans="1:7" ht="15" customHeight="1">
      <c r="A101" s="36"/>
      <c r="B101" s="36"/>
      <c r="C101" s="67" t="s">
        <v>66</v>
      </c>
      <c r="D101" s="53">
        <v>13236</v>
      </c>
      <c r="E101" s="53">
        <v>13300</v>
      </c>
      <c r="F101" s="53">
        <v>13400</v>
      </c>
      <c r="G101" s="53">
        <v>13500</v>
      </c>
    </row>
    <row r="102" spans="1:7" ht="15" customHeight="1">
      <c r="A102" s="36"/>
      <c r="B102" s="36"/>
      <c r="C102" s="67" t="s">
        <v>67</v>
      </c>
      <c r="D102" s="53">
        <v>45000</v>
      </c>
      <c r="E102" s="53">
        <v>72580</v>
      </c>
      <c r="F102" s="53">
        <v>0</v>
      </c>
      <c r="G102" s="103">
        <v>0</v>
      </c>
    </row>
    <row r="103" spans="1:6" ht="15" customHeight="1">
      <c r="A103" s="36"/>
      <c r="B103" s="36"/>
      <c r="C103" s="67" t="s">
        <v>252</v>
      </c>
      <c r="D103" s="53">
        <v>100000</v>
      </c>
      <c r="E103" s="53">
        <v>0</v>
      </c>
      <c r="F103" s="53">
        <v>0</v>
      </c>
    </row>
    <row r="104" spans="1:7" ht="15" customHeight="1">
      <c r="A104" s="36"/>
      <c r="B104" s="36"/>
      <c r="C104" s="37" t="s">
        <v>146</v>
      </c>
      <c r="D104" s="53">
        <v>6231</v>
      </c>
      <c r="E104" s="53">
        <v>6231</v>
      </c>
      <c r="F104" s="53">
        <v>6231</v>
      </c>
      <c r="G104" s="53">
        <v>6231</v>
      </c>
    </row>
    <row r="105" spans="1:6" ht="15" customHeight="1">
      <c r="A105" s="36"/>
      <c r="B105" s="36"/>
      <c r="C105" s="37" t="s">
        <v>223</v>
      </c>
      <c r="D105" s="53">
        <v>300</v>
      </c>
      <c r="E105" s="53">
        <v>0</v>
      </c>
      <c r="F105" s="53">
        <v>0</v>
      </c>
    </row>
    <row r="106" spans="1:7" ht="15" customHeight="1">
      <c r="A106" s="36"/>
      <c r="B106" s="36"/>
      <c r="C106" s="37" t="s">
        <v>68</v>
      </c>
      <c r="D106" s="53">
        <v>15000</v>
      </c>
      <c r="E106" s="37">
        <v>9500</v>
      </c>
      <c r="F106" s="37">
        <v>9500</v>
      </c>
      <c r="G106" s="27">
        <v>9500</v>
      </c>
    </row>
    <row r="107" spans="1:7" ht="15" customHeight="1">
      <c r="A107" s="35"/>
      <c r="B107" s="35"/>
      <c r="C107" s="37" t="s">
        <v>188</v>
      </c>
      <c r="D107" s="53">
        <v>11100</v>
      </c>
      <c r="E107" s="37">
        <v>11200</v>
      </c>
      <c r="F107" s="37">
        <v>0</v>
      </c>
      <c r="G107" s="103">
        <v>0</v>
      </c>
    </row>
    <row r="108" spans="1:239" s="2" customFormat="1" ht="15" customHeight="1">
      <c r="A108" s="55"/>
      <c r="B108" s="55"/>
      <c r="C108" s="37" t="s">
        <v>219</v>
      </c>
      <c r="D108" s="53">
        <v>92000</v>
      </c>
      <c r="E108" s="37">
        <v>60000</v>
      </c>
      <c r="F108" s="37">
        <v>70000</v>
      </c>
      <c r="G108" s="37">
        <v>80000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</row>
    <row r="109" spans="1:7" ht="15" customHeight="1">
      <c r="A109" s="91"/>
      <c r="B109" s="95" t="s">
        <v>69</v>
      </c>
      <c r="C109" s="80" t="s">
        <v>70</v>
      </c>
      <c r="D109" s="49">
        <f>D112+D116+D118</f>
        <v>4535428</v>
      </c>
      <c r="E109" s="48">
        <f>E112+E116+E118</f>
        <v>2525926</v>
      </c>
      <c r="F109" s="48">
        <f>F112+F116+F118</f>
        <v>440150</v>
      </c>
      <c r="G109" s="48">
        <f>G112+G116+G118</f>
        <v>440150</v>
      </c>
    </row>
    <row r="110" spans="1:6" ht="15" customHeight="1">
      <c r="A110" s="36"/>
      <c r="B110" s="36"/>
      <c r="C110" s="82" t="s">
        <v>4</v>
      </c>
      <c r="D110" s="53"/>
      <c r="E110" s="37"/>
      <c r="F110" s="37"/>
    </row>
    <row r="111" spans="1:7" ht="15" customHeight="1">
      <c r="A111" s="36"/>
      <c r="B111" s="36"/>
      <c r="C111" s="82" t="s">
        <v>161</v>
      </c>
      <c r="D111" s="53">
        <f>SUM(D112,D116)</f>
        <v>1240020</v>
      </c>
      <c r="E111" s="37">
        <f>SUM(E112,E116)</f>
        <v>853065</v>
      </c>
      <c r="F111" s="37">
        <f>SUM(F112,F116)</f>
        <v>440150</v>
      </c>
      <c r="G111" s="37">
        <f>SUM(G112,G116)</f>
        <v>440150</v>
      </c>
    </row>
    <row r="112" spans="1:7" ht="15" customHeight="1">
      <c r="A112" s="88">
        <v>231</v>
      </c>
      <c r="B112" s="88"/>
      <c r="C112" s="96" t="s">
        <v>71</v>
      </c>
      <c r="D112" s="60">
        <f>SUM(D114:D115)</f>
        <v>1200020</v>
      </c>
      <c r="E112" s="60">
        <f>SUM(E114:E115)</f>
        <v>813065</v>
      </c>
      <c r="F112" s="60">
        <f>SUM(F114:F115)</f>
        <v>400150</v>
      </c>
      <c r="G112" s="60">
        <f>SUM(G114:G115)</f>
        <v>400150</v>
      </c>
    </row>
    <row r="113" spans="1:6" ht="15" customHeight="1">
      <c r="A113" s="36"/>
      <c r="B113" s="36"/>
      <c r="C113" s="56" t="s">
        <v>4</v>
      </c>
      <c r="D113" s="53"/>
      <c r="E113" s="37"/>
      <c r="F113" s="37"/>
    </row>
    <row r="114" spans="1:7" ht="15" customHeight="1">
      <c r="A114" s="36"/>
      <c r="B114" s="36"/>
      <c r="C114" s="97" t="s">
        <v>200</v>
      </c>
      <c r="D114" s="53">
        <v>1195870</v>
      </c>
      <c r="E114" s="37">
        <v>812915</v>
      </c>
      <c r="F114" s="37">
        <v>400000</v>
      </c>
      <c r="G114" s="37">
        <v>400000</v>
      </c>
    </row>
    <row r="115" spans="1:7" ht="15" customHeight="1">
      <c r="A115" s="36"/>
      <c r="B115" s="36"/>
      <c r="C115" s="97" t="s">
        <v>72</v>
      </c>
      <c r="D115" s="53">
        <v>4150</v>
      </c>
      <c r="E115" s="37">
        <v>150</v>
      </c>
      <c r="F115" s="37">
        <v>150</v>
      </c>
      <c r="G115" s="3">
        <v>150</v>
      </c>
    </row>
    <row r="116" spans="1:7" ht="15" customHeight="1">
      <c r="A116" s="88">
        <v>233</v>
      </c>
      <c r="B116" s="88"/>
      <c r="C116" s="89" t="s">
        <v>73</v>
      </c>
      <c r="D116" s="60">
        <f>SUM(D117:D117)</f>
        <v>40000</v>
      </c>
      <c r="E116" s="60">
        <f>SUM(E117:E117)</f>
        <v>40000</v>
      </c>
      <c r="F116" s="60">
        <f>SUM(F117:F117)</f>
        <v>40000</v>
      </c>
      <c r="G116" s="60">
        <f>SUM(G117:G117)</f>
        <v>40000</v>
      </c>
    </row>
    <row r="117" spans="1:7" ht="15" customHeight="1">
      <c r="A117" s="36"/>
      <c r="B117" s="36"/>
      <c r="C117" s="97" t="s">
        <v>74</v>
      </c>
      <c r="D117" s="53">
        <v>40000</v>
      </c>
      <c r="E117" s="53">
        <v>40000</v>
      </c>
      <c r="F117" s="53">
        <v>40000</v>
      </c>
      <c r="G117" s="53">
        <v>40000</v>
      </c>
    </row>
    <row r="118" spans="1:7" ht="15" customHeight="1">
      <c r="A118" s="79">
        <v>320</v>
      </c>
      <c r="B118" s="79"/>
      <c r="C118" s="94" t="s">
        <v>75</v>
      </c>
      <c r="D118" s="49">
        <f>SUM(D119:D125)</f>
        <v>3295408</v>
      </c>
      <c r="E118" s="48">
        <f>SUM(E119:E125)</f>
        <v>1672861</v>
      </c>
      <c r="F118" s="48">
        <f>SUM(F119:F125)</f>
        <v>0</v>
      </c>
      <c r="G118" s="48">
        <f>SUM(G119:G125)</f>
        <v>0</v>
      </c>
    </row>
    <row r="119" spans="1:7" ht="15" customHeight="1">
      <c r="A119" s="36"/>
      <c r="B119" s="36"/>
      <c r="C119" s="37" t="s">
        <v>212</v>
      </c>
      <c r="D119" s="53">
        <v>95890</v>
      </c>
      <c r="E119" s="37">
        <v>95890</v>
      </c>
      <c r="F119" s="37">
        <v>0</v>
      </c>
      <c r="G119" s="103">
        <v>0</v>
      </c>
    </row>
    <row r="120" spans="1:7" ht="15" customHeight="1">
      <c r="A120" s="36"/>
      <c r="B120" s="36"/>
      <c r="C120" s="70" t="s">
        <v>260</v>
      </c>
      <c r="D120" s="53">
        <v>15485</v>
      </c>
      <c r="E120" s="37">
        <v>0</v>
      </c>
      <c r="F120" s="37">
        <v>0</v>
      </c>
      <c r="G120" s="103">
        <v>0</v>
      </c>
    </row>
    <row r="121" spans="1:7" ht="15" customHeight="1">
      <c r="A121" s="36"/>
      <c r="B121" s="36"/>
      <c r="C121" s="70" t="s">
        <v>213</v>
      </c>
      <c r="D121" s="53">
        <v>991568</v>
      </c>
      <c r="E121" s="37">
        <v>0</v>
      </c>
      <c r="F121" s="37">
        <v>0</v>
      </c>
      <c r="G121" s="103">
        <v>0</v>
      </c>
    </row>
    <row r="122" spans="1:7" ht="15" customHeight="1">
      <c r="A122" s="36"/>
      <c r="B122" s="36"/>
      <c r="C122" s="70" t="s">
        <v>208</v>
      </c>
      <c r="D122" s="53">
        <v>788485</v>
      </c>
      <c r="E122" s="53">
        <v>1576971</v>
      </c>
      <c r="F122" s="37">
        <v>0</v>
      </c>
      <c r="G122" s="103">
        <v>0</v>
      </c>
    </row>
    <row r="123" spans="1:7" ht="15" customHeight="1">
      <c r="A123" s="36"/>
      <c r="B123" s="36"/>
      <c r="C123" s="70" t="s">
        <v>171</v>
      </c>
      <c r="D123" s="53">
        <v>1135750</v>
      </c>
      <c r="E123" s="37">
        <v>0</v>
      </c>
      <c r="F123" s="37">
        <v>0</v>
      </c>
      <c r="G123" s="103">
        <v>0</v>
      </c>
    </row>
    <row r="124" spans="1:7" ht="15" customHeight="1">
      <c r="A124" s="36"/>
      <c r="B124" s="36"/>
      <c r="C124" s="70" t="s">
        <v>171</v>
      </c>
      <c r="D124" s="53">
        <v>20370</v>
      </c>
      <c r="E124" s="37">
        <v>0</v>
      </c>
      <c r="F124" s="37">
        <v>0</v>
      </c>
      <c r="G124" s="103">
        <v>0</v>
      </c>
    </row>
    <row r="125" spans="1:7" s="7" customFormat="1" ht="15" customHeight="1">
      <c r="A125" s="36"/>
      <c r="B125" s="36"/>
      <c r="C125" s="70" t="s">
        <v>158</v>
      </c>
      <c r="D125" s="53">
        <v>247860</v>
      </c>
      <c r="E125" s="37">
        <v>0</v>
      </c>
      <c r="F125" s="37">
        <v>0</v>
      </c>
      <c r="G125" s="103">
        <v>0</v>
      </c>
    </row>
    <row r="126" spans="1:7" ht="15" customHeight="1">
      <c r="A126" s="281" t="s">
        <v>0</v>
      </c>
      <c r="B126" s="281" t="s">
        <v>1</v>
      </c>
      <c r="C126" s="35"/>
      <c r="D126" s="36" t="s">
        <v>225</v>
      </c>
      <c r="E126" s="35" t="s">
        <v>225</v>
      </c>
      <c r="F126" s="35" t="s">
        <v>225</v>
      </c>
      <c r="G126" s="35" t="s">
        <v>225</v>
      </c>
    </row>
    <row r="127" spans="1:7" ht="15" customHeight="1">
      <c r="A127" s="281"/>
      <c r="B127" s="281"/>
      <c r="C127" s="35" t="s">
        <v>2</v>
      </c>
      <c r="D127" s="36" t="s">
        <v>224</v>
      </c>
      <c r="E127" s="36" t="s">
        <v>224</v>
      </c>
      <c r="F127" s="36" t="s">
        <v>224</v>
      </c>
      <c r="G127" s="36" t="s">
        <v>224</v>
      </c>
    </row>
    <row r="128" spans="1:7" ht="15" customHeight="1">
      <c r="A128" s="281"/>
      <c r="B128" s="281"/>
      <c r="C128" s="35"/>
      <c r="D128" s="36">
        <v>2011</v>
      </c>
      <c r="E128" s="35">
        <v>2012</v>
      </c>
      <c r="F128" s="35">
        <v>2013</v>
      </c>
      <c r="G128" s="35">
        <v>2014</v>
      </c>
    </row>
    <row r="129" spans="1:7" ht="15" customHeight="1">
      <c r="A129" s="35"/>
      <c r="B129" s="35"/>
      <c r="C129" s="35"/>
      <c r="D129" s="36" t="s">
        <v>186</v>
      </c>
      <c r="E129" s="35" t="s">
        <v>186</v>
      </c>
      <c r="F129" s="35" t="s">
        <v>186</v>
      </c>
      <c r="G129" s="35" t="s">
        <v>186</v>
      </c>
    </row>
    <row r="130" spans="1:7" ht="15" customHeight="1">
      <c r="A130" s="91"/>
      <c r="B130" s="79" t="s">
        <v>76</v>
      </c>
      <c r="C130" s="80" t="s">
        <v>156</v>
      </c>
      <c r="D130" s="49">
        <f>SUM(D132:D139)</f>
        <v>4008736</v>
      </c>
      <c r="E130" s="48">
        <f>SUM(E132:E139)</f>
        <v>1576971</v>
      </c>
      <c r="F130" s="48">
        <f>SUM(F132:F139)</f>
        <v>0</v>
      </c>
      <c r="G130" s="48">
        <f>SUM(G132:G139)</f>
        <v>0</v>
      </c>
    </row>
    <row r="131" spans="1:6" ht="15" customHeight="1">
      <c r="A131" s="35"/>
      <c r="B131" s="35"/>
      <c r="C131" s="67" t="s">
        <v>4</v>
      </c>
      <c r="D131" s="53"/>
      <c r="E131" s="37"/>
      <c r="F131" s="37"/>
    </row>
    <row r="132" spans="1:7" ht="15" customHeight="1">
      <c r="A132" s="278"/>
      <c r="B132" s="278"/>
      <c r="C132" s="56" t="s">
        <v>240</v>
      </c>
      <c r="D132" s="53">
        <v>90094</v>
      </c>
      <c r="E132" s="37">
        <v>0</v>
      </c>
      <c r="F132" s="37">
        <v>0</v>
      </c>
      <c r="G132" s="37">
        <v>0</v>
      </c>
    </row>
    <row r="133" spans="1:7" ht="15" customHeight="1">
      <c r="A133" s="278"/>
      <c r="B133" s="278"/>
      <c r="C133" s="56" t="s">
        <v>241</v>
      </c>
      <c r="D133" s="53">
        <v>94059</v>
      </c>
      <c r="E133" s="37">
        <v>0</v>
      </c>
      <c r="F133" s="37">
        <v>0</v>
      </c>
      <c r="G133" s="37">
        <v>0</v>
      </c>
    </row>
    <row r="134" spans="1:7" ht="15" customHeight="1">
      <c r="A134" s="278"/>
      <c r="B134" s="278"/>
      <c r="C134" s="56" t="s">
        <v>242</v>
      </c>
      <c r="D134" s="53">
        <v>42083</v>
      </c>
      <c r="E134" s="37">
        <v>0</v>
      </c>
      <c r="F134" s="37">
        <v>0</v>
      </c>
      <c r="G134" s="37">
        <v>0</v>
      </c>
    </row>
    <row r="135" spans="1:7" ht="15" customHeight="1">
      <c r="A135" s="278"/>
      <c r="B135" s="278"/>
      <c r="C135" s="56" t="s">
        <v>243</v>
      </c>
      <c r="D135" s="53">
        <v>444577</v>
      </c>
      <c r="E135" s="37">
        <v>0</v>
      </c>
      <c r="F135" s="37">
        <v>0</v>
      </c>
      <c r="G135" s="37">
        <v>0</v>
      </c>
    </row>
    <row r="136" spans="1:7" ht="15" customHeight="1">
      <c r="A136" s="278"/>
      <c r="B136" s="278"/>
      <c r="C136" s="53" t="s">
        <v>211</v>
      </c>
      <c r="D136" s="53">
        <v>237991</v>
      </c>
      <c r="E136" s="37">
        <v>0</v>
      </c>
      <c r="F136" s="37">
        <v>0</v>
      </c>
      <c r="G136" s="37">
        <v>0</v>
      </c>
    </row>
    <row r="137" spans="1:7" ht="15" customHeight="1">
      <c r="A137" s="37"/>
      <c r="B137" s="37"/>
      <c r="C137" s="37" t="s">
        <v>210</v>
      </c>
      <c r="D137" s="53">
        <v>1300000</v>
      </c>
      <c r="E137" s="37">
        <v>1576971</v>
      </c>
      <c r="F137" s="37">
        <v>0</v>
      </c>
      <c r="G137" s="103">
        <v>0</v>
      </c>
    </row>
    <row r="138" spans="1:7" ht="15" customHeight="1" thickBot="1">
      <c r="A138" s="98"/>
      <c r="B138" s="98"/>
      <c r="C138" s="99" t="s">
        <v>178</v>
      </c>
      <c r="D138" s="99">
        <v>1799932</v>
      </c>
      <c r="E138" s="98">
        <v>0</v>
      </c>
      <c r="F138" s="98">
        <v>0</v>
      </c>
      <c r="G138" s="103">
        <v>0</v>
      </c>
    </row>
    <row r="139" spans="1:7" s="6" customFormat="1" ht="15" customHeight="1">
      <c r="A139" s="100"/>
      <c r="B139" s="100"/>
      <c r="C139" s="100"/>
      <c r="D139" s="100"/>
      <c r="E139" s="100"/>
      <c r="F139" s="100"/>
      <c r="G139" s="7"/>
    </row>
    <row r="140" spans="1:3" ht="17.25">
      <c r="A140" s="17"/>
      <c r="B140" s="17"/>
      <c r="C140" s="18"/>
    </row>
    <row r="141" spans="1:3" ht="17.25">
      <c r="A141" s="17"/>
      <c r="B141" s="17"/>
      <c r="C141" s="18"/>
    </row>
    <row r="142" spans="1:6" ht="13.5">
      <c r="A142" s="17"/>
      <c r="B142" s="28"/>
      <c r="C142" s="76"/>
      <c r="D142" s="78"/>
      <c r="E142" s="28"/>
      <c r="F142" s="76"/>
    </row>
    <row r="143" spans="1:5" ht="13.5">
      <c r="A143" s="17"/>
      <c r="B143" s="28"/>
      <c r="C143" s="76"/>
      <c r="D143" s="78"/>
      <c r="E143" s="28"/>
    </row>
    <row r="144" spans="1:5" ht="13.5">
      <c r="A144" s="17"/>
      <c r="B144" s="28"/>
      <c r="C144" s="76"/>
      <c r="D144" s="78"/>
      <c r="E144" s="28"/>
    </row>
    <row r="145" spans="1:5" ht="13.5">
      <c r="A145" s="17"/>
      <c r="B145" s="28"/>
      <c r="C145" s="76"/>
      <c r="D145" s="78"/>
      <c r="E145" s="28"/>
    </row>
    <row r="146" spans="1:5" ht="13.5">
      <c r="A146" s="17"/>
      <c r="B146" s="28"/>
      <c r="C146" s="28"/>
      <c r="D146" s="78"/>
      <c r="E146" s="28"/>
    </row>
    <row r="147" spans="2:5" ht="13.5">
      <c r="B147" s="28"/>
      <c r="C147" s="28"/>
      <c r="D147" s="78"/>
      <c r="E147" s="28"/>
    </row>
    <row r="148" spans="2:5" ht="13.5">
      <c r="B148" s="28"/>
      <c r="C148" s="28"/>
      <c r="D148" s="78"/>
      <c r="E148" s="28"/>
    </row>
    <row r="149" spans="2:5" ht="13.5">
      <c r="B149" s="28"/>
      <c r="C149" s="28"/>
      <c r="D149" s="78"/>
      <c r="E149" s="28"/>
    </row>
    <row r="150" spans="2:7" ht="13.5">
      <c r="B150" s="28"/>
      <c r="C150" s="28"/>
      <c r="D150" s="78"/>
      <c r="E150" s="28"/>
      <c r="F150" s="28"/>
      <c r="G150" s="4"/>
    </row>
    <row r="151" spans="4:5" s="2" customFormat="1" ht="17.25">
      <c r="D151" s="77"/>
      <c r="E151" s="75"/>
    </row>
    <row r="152" ht="17.25">
      <c r="C152" s="101"/>
    </row>
  </sheetData>
  <sheetProtection/>
  <mergeCells count="8">
    <mergeCell ref="A132:A136"/>
    <mergeCell ref="B132:B136"/>
    <mergeCell ref="A1:A3"/>
    <mergeCell ref="B1:B3"/>
    <mergeCell ref="A71:A73"/>
    <mergeCell ref="B71:B73"/>
    <mergeCell ref="A126:A128"/>
    <mergeCell ref="B126:B1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&amp;CSchválený rozpočet 2011 - 2013&amp;R
</oddHeader>
    <oddFooter>&amp;LVypracoval: Ing. Leskovjanská&amp;C&amp;P</oddFooter>
  </headerFooter>
  <rowBreaks count="2" manualBreakCount="2">
    <brk id="70" max="6" man="1"/>
    <brk id="12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F33"/>
  <sheetViews>
    <sheetView zoomScalePageLayoutView="0" workbookViewId="0" topLeftCell="A13">
      <selection activeCell="P30" sqref="P30"/>
    </sheetView>
  </sheetViews>
  <sheetFormatPr defaultColWidth="9.140625" defaultRowHeight="12.75"/>
  <cols>
    <col min="6" max="6" width="12.421875" style="0" customWidth="1"/>
  </cols>
  <sheetData>
    <row r="3" spans="2:5" ht="15">
      <c r="B3" s="223" t="s">
        <v>685</v>
      </c>
      <c r="C3" s="224" t="s">
        <v>686</v>
      </c>
      <c r="D3" s="225"/>
      <c r="E3" s="225"/>
    </row>
    <row r="5" spans="2:3" ht="12.75">
      <c r="B5" s="226" t="s">
        <v>687</v>
      </c>
      <c r="C5" t="s">
        <v>688</v>
      </c>
    </row>
    <row r="6" ht="12.75">
      <c r="C6" t="s">
        <v>689</v>
      </c>
    </row>
    <row r="9" spans="2:6" ht="12.75">
      <c r="B9" s="227" t="s">
        <v>690</v>
      </c>
      <c r="C9" s="227" t="s">
        <v>691</v>
      </c>
      <c r="D9" s="112"/>
      <c r="E9" s="227" t="s">
        <v>692</v>
      </c>
      <c r="F9" s="228" t="s">
        <v>632</v>
      </c>
    </row>
    <row r="10" spans="2:6" ht="12.75">
      <c r="B10" s="122"/>
      <c r="C10" s="122"/>
      <c r="D10" s="2"/>
      <c r="E10" s="122" t="s">
        <v>693</v>
      </c>
      <c r="F10" s="229"/>
    </row>
    <row r="11" spans="2:6" ht="12.75">
      <c r="B11" s="230"/>
      <c r="C11" s="230" t="s">
        <v>694</v>
      </c>
      <c r="D11" s="119"/>
      <c r="E11" s="230" t="s">
        <v>694</v>
      </c>
      <c r="F11" s="231" t="s">
        <v>694</v>
      </c>
    </row>
    <row r="12" spans="2:6" ht="12.75">
      <c r="B12" s="121">
        <v>2012</v>
      </c>
      <c r="C12" s="232">
        <v>578314</v>
      </c>
      <c r="D12" s="110"/>
      <c r="E12" s="233">
        <v>20000</v>
      </c>
      <c r="F12" s="232">
        <v>598314</v>
      </c>
    </row>
    <row r="13" spans="2:6" ht="12.75">
      <c r="B13" s="121">
        <v>2013</v>
      </c>
      <c r="C13" s="232">
        <v>600000</v>
      </c>
      <c r="D13" s="110"/>
      <c r="E13" s="233">
        <v>20000</v>
      </c>
      <c r="F13" s="232">
        <v>620000</v>
      </c>
    </row>
    <row r="14" spans="2:6" ht="12.75">
      <c r="B14" s="121">
        <v>2014</v>
      </c>
      <c r="C14" s="232">
        <v>600000</v>
      </c>
      <c r="D14" s="110"/>
      <c r="E14" s="233">
        <v>20000</v>
      </c>
      <c r="F14" s="232">
        <v>620000</v>
      </c>
    </row>
    <row r="15" spans="2:6" ht="12.75">
      <c r="B15" s="2"/>
      <c r="C15" s="2"/>
      <c r="D15" s="2"/>
      <c r="E15" s="2"/>
      <c r="F15" s="2"/>
    </row>
    <row r="16" ht="12.75">
      <c r="B16" t="s">
        <v>695</v>
      </c>
    </row>
    <row r="18" spans="2:3" ht="12.75">
      <c r="B18" s="226" t="s">
        <v>696</v>
      </c>
      <c r="C18" t="s">
        <v>697</v>
      </c>
    </row>
    <row r="20" spans="2:6" ht="12.75">
      <c r="B20" s="226" t="s">
        <v>506</v>
      </c>
      <c r="C20" t="s">
        <v>698</v>
      </c>
      <c r="E20" s="226" t="s">
        <v>699</v>
      </c>
      <c r="F20" s="190" t="s">
        <v>700</v>
      </c>
    </row>
    <row r="21" ht="12.75">
      <c r="C21" t="s">
        <v>701</v>
      </c>
    </row>
    <row r="22" ht="12.75">
      <c r="C22" t="s">
        <v>702</v>
      </c>
    </row>
    <row r="23" ht="12.75">
      <c r="C23" t="s">
        <v>703</v>
      </c>
    </row>
    <row r="26" spans="2:6" ht="12.75">
      <c r="B26" s="226" t="s">
        <v>507</v>
      </c>
      <c r="C26" t="s">
        <v>704</v>
      </c>
      <c r="F26" s="234">
        <v>2300</v>
      </c>
    </row>
    <row r="32" ht="12.75">
      <c r="E32" t="s">
        <v>705</v>
      </c>
    </row>
    <row r="33" ht="12.75">
      <c r="E33" s="134" t="s">
        <v>706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7"/>
  <sheetViews>
    <sheetView view="pageBreakPreview" zoomScaleSheetLayoutView="100" workbookViewId="0" topLeftCell="A211">
      <selection activeCell="L14" sqref="L14"/>
    </sheetView>
  </sheetViews>
  <sheetFormatPr defaultColWidth="9.140625" defaultRowHeight="12.75"/>
  <cols>
    <col min="1" max="1" width="5.00390625" style="2" customWidth="1"/>
    <col min="2" max="2" width="46.57421875" style="28" customWidth="1"/>
    <col min="3" max="3" width="11.7109375" style="34" customWidth="1"/>
    <col min="4" max="4" width="13.421875" style="243" customWidth="1"/>
    <col min="5" max="5" width="12.57421875" style="2" customWidth="1"/>
    <col min="6" max="6" width="14.8515625" style="25" customWidth="1"/>
    <col min="7" max="7" width="11.140625" style="0" bestFit="1" customWidth="1"/>
    <col min="13" max="13" width="8.28125" style="0" customWidth="1"/>
  </cols>
  <sheetData>
    <row r="1" spans="1:6" ht="13.5">
      <c r="A1" s="11"/>
      <c r="B1" s="11"/>
      <c r="C1" s="30" t="s">
        <v>225</v>
      </c>
      <c r="D1" s="235" t="s">
        <v>225</v>
      </c>
      <c r="E1" s="22" t="s">
        <v>225</v>
      </c>
      <c r="F1" s="22" t="s">
        <v>225</v>
      </c>
    </row>
    <row r="2" spans="1:6" ht="13.5">
      <c r="A2" s="12"/>
      <c r="B2" s="12" t="s">
        <v>2</v>
      </c>
      <c r="C2" s="31" t="s">
        <v>224</v>
      </c>
      <c r="D2" s="236" t="s">
        <v>224</v>
      </c>
      <c r="E2" s="23" t="s">
        <v>224</v>
      </c>
      <c r="F2" s="23" t="s">
        <v>224</v>
      </c>
    </row>
    <row r="3" spans="1:6" ht="13.5">
      <c r="A3" s="12"/>
      <c r="B3" s="12"/>
      <c r="C3" s="31">
        <v>2011</v>
      </c>
      <c r="D3" s="236">
        <v>2012</v>
      </c>
      <c r="E3" s="23">
        <v>2013</v>
      </c>
      <c r="F3" s="23">
        <v>2014</v>
      </c>
    </row>
    <row r="4" spans="1:6" ht="14.25" thickBot="1">
      <c r="A4" s="14"/>
      <c r="B4" s="14"/>
      <c r="C4" s="32" t="s">
        <v>186</v>
      </c>
      <c r="D4" s="237" t="s">
        <v>186</v>
      </c>
      <c r="E4" s="14" t="s">
        <v>186</v>
      </c>
      <c r="F4" s="14" t="s">
        <v>186</v>
      </c>
    </row>
    <row r="5" spans="1:7" ht="13.5">
      <c r="A5" s="10"/>
      <c r="B5" s="19" t="s">
        <v>149</v>
      </c>
      <c r="C5" s="33">
        <f>C7+C181+C218</f>
        <v>18857269.88</v>
      </c>
      <c r="D5" s="265">
        <f>D7+D181+D218</f>
        <v>19596418.36</v>
      </c>
      <c r="E5" s="20">
        <f>E7+E181+E218</f>
        <v>14297829.560800001</v>
      </c>
      <c r="F5" s="20">
        <f>F7+F181+F218</f>
        <v>13972615.758008</v>
      </c>
      <c r="G5" s="3"/>
    </row>
    <row r="6" spans="1:8" ht="13.5">
      <c r="A6" s="37"/>
      <c r="B6" s="43" t="s">
        <v>4</v>
      </c>
      <c r="C6" s="45"/>
      <c r="D6" s="238"/>
      <c r="E6" s="37"/>
      <c r="F6" s="61"/>
      <c r="G6" s="3"/>
      <c r="H6" s="3"/>
    </row>
    <row r="7" spans="1:9" ht="13.5">
      <c r="A7" s="37"/>
      <c r="B7" s="46" t="s">
        <v>77</v>
      </c>
      <c r="C7" s="50">
        <f>SUM(C9:C10)</f>
        <v>10639208.879999999</v>
      </c>
      <c r="D7" s="49">
        <f>SUM(D9:D10)</f>
        <v>11968258.36</v>
      </c>
      <c r="E7" s="47">
        <f>SUM(E9:E10)</f>
        <v>11240059.560800001</v>
      </c>
      <c r="F7" s="47">
        <f>SUM(F9:F10)</f>
        <v>11869367.758008</v>
      </c>
      <c r="G7" s="3">
        <f>D7+D218</f>
        <v>14751247.36</v>
      </c>
      <c r="I7" s="3"/>
    </row>
    <row r="8" spans="1:7" ht="13.5">
      <c r="A8" s="37"/>
      <c r="B8" s="43" t="s">
        <v>7</v>
      </c>
      <c r="C8" s="45"/>
      <c r="D8" s="238"/>
      <c r="E8" s="37"/>
      <c r="F8" s="61"/>
      <c r="G8" s="3"/>
    </row>
    <row r="9" spans="1:8" ht="13.5">
      <c r="A9" s="37"/>
      <c r="B9" s="43" t="s">
        <v>78</v>
      </c>
      <c r="C9" s="52">
        <f>C11+C27+C43++C150+C171</f>
        <v>7970010.88</v>
      </c>
      <c r="D9" s="238">
        <f>D11+D27+D43++D150+D171</f>
        <v>8878561.36</v>
      </c>
      <c r="E9" s="51">
        <f>E11+E27+E43++E150+E171</f>
        <v>8379409.5608</v>
      </c>
      <c r="F9" s="51">
        <f>F11+F27+F43++F150+F171</f>
        <v>8915504.758008</v>
      </c>
      <c r="G9" s="3"/>
      <c r="H9" s="3"/>
    </row>
    <row r="10" spans="1:6" s="252" customFormat="1" ht="13.5">
      <c r="A10" s="250"/>
      <c r="B10" s="257" t="s">
        <v>184</v>
      </c>
      <c r="C10" s="250">
        <f>'príjmy mesto'!D10+'príjmy mesto'!F145+'príjmy mesto'!F147</f>
        <v>2669198</v>
      </c>
      <c r="D10" s="250">
        <f>'príjmy mesto'!E10</f>
        <v>3089697</v>
      </c>
      <c r="E10" s="250">
        <f>'príjmy mesto'!F10</f>
        <v>2860650</v>
      </c>
      <c r="F10" s="250">
        <f>'príjmy mesto'!G10</f>
        <v>2953863</v>
      </c>
    </row>
    <row r="11" spans="1:7" ht="13.5">
      <c r="A11" s="37">
        <v>610</v>
      </c>
      <c r="B11" s="38" t="s">
        <v>79</v>
      </c>
      <c r="C11" s="42">
        <f>SUM(C13:C26)</f>
        <v>2481402</v>
      </c>
      <c r="D11" s="41">
        <f>SUM(D13:D26)</f>
        <v>2593657</v>
      </c>
      <c r="E11" s="39">
        <f>SUM(E13:E26)</f>
        <v>2595919.0300000003</v>
      </c>
      <c r="F11" s="39">
        <f>SUM(F13:F26)</f>
        <v>2630483.4102999996</v>
      </c>
      <c r="G11" s="3"/>
    </row>
    <row r="12" spans="1:6" ht="13.5">
      <c r="A12" s="37"/>
      <c r="B12" s="55" t="s">
        <v>25</v>
      </c>
      <c r="C12" s="45"/>
      <c r="D12" s="238"/>
      <c r="E12" s="37"/>
      <c r="F12" s="44"/>
    </row>
    <row r="13" spans="1:8" s="252" customFormat="1" ht="13.5">
      <c r="A13" s="250"/>
      <c r="B13" s="251" t="s">
        <v>261</v>
      </c>
      <c r="C13" s="250">
        <v>659268</v>
      </c>
      <c r="D13" s="250">
        <v>691380</v>
      </c>
      <c r="E13" s="250">
        <v>698294</v>
      </c>
      <c r="F13" s="262">
        <v>705277</v>
      </c>
      <c r="G13" s="263"/>
      <c r="H13" s="268">
        <f>D24+D40+D45+D166+D168</f>
        <v>2730248</v>
      </c>
    </row>
    <row r="14" spans="1:7" ht="13.5">
      <c r="A14" s="37"/>
      <c r="B14" s="55" t="s">
        <v>153</v>
      </c>
      <c r="C14" s="54">
        <v>46108</v>
      </c>
      <c r="D14" s="238">
        <v>48415</v>
      </c>
      <c r="E14" s="53">
        <f>D14*1.01</f>
        <v>48899.15</v>
      </c>
      <c r="F14" s="61">
        <f>E14*1.01</f>
        <v>49388.141500000005</v>
      </c>
      <c r="G14" s="154"/>
    </row>
    <row r="15" spans="1:7" s="252" customFormat="1" ht="13.5">
      <c r="A15" s="250"/>
      <c r="B15" s="251" t="s">
        <v>81</v>
      </c>
      <c r="C15" s="250">
        <v>151400</v>
      </c>
      <c r="D15" s="250">
        <v>195538</v>
      </c>
      <c r="E15" s="250">
        <f aca="true" t="shared" si="0" ref="E15:F18">D15*1.01</f>
        <v>197493.38</v>
      </c>
      <c r="F15" s="262">
        <f t="shared" si="0"/>
        <v>199468.3138</v>
      </c>
      <c r="G15" s="263"/>
    </row>
    <row r="16" spans="1:7" ht="13.5">
      <c r="A16" s="37"/>
      <c r="B16" s="55" t="s">
        <v>82</v>
      </c>
      <c r="C16" s="54">
        <v>2900</v>
      </c>
      <c r="D16" s="238">
        <v>3045</v>
      </c>
      <c r="E16" s="53">
        <v>3200</v>
      </c>
      <c r="F16" s="61">
        <v>3300</v>
      </c>
      <c r="G16" s="154"/>
    </row>
    <row r="17" spans="1:7" ht="13.5">
      <c r="A17" s="37"/>
      <c r="B17" s="55" t="s">
        <v>83</v>
      </c>
      <c r="C17" s="54">
        <v>31000</v>
      </c>
      <c r="D17" s="238">
        <v>32550</v>
      </c>
      <c r="E17" s="53">
        <f t="shared" si="0"/>
        <v>32875.5</v>
      </c>
      <c r="F17" s="61">
        <f t="shared" si="0"/>
        <v>33204.255</v>
      </c>
      <c r="G17" s="154"/>
    </row>
    <row r="18" spans="1:7" ht="13.5">
      <c r="A18" s="37"/>
      <c r="B18" s="56" t="s">
        <v>270</v>
      </c>
      <c r="C18" s="54">
        <v>10500</v>
      </c>
      <c r="D18" s="238">
        <v>10600</v>
      </c>
      <c r="E18" s="53">
        <f t="shared" si="0"/>
        <v>10706</v>
      </c>
      <c r="F18" s="61">
        <f t="shared" si="0"/>
        <v>10813.06</v>
      </c>
      <c r="G18" s="154"/>
    </row>
    <row r="19" spans="1:7" s="252" customFormat="1" ht="13.5">
      <c r="A19" s="250"/>
      <c r="B19" s="251" t="s">
        <v>57</v>
      </c>
      <c r="C19" s="250">
        <v>25000</v>
      </c>
      <c r="D19" s="250">
        <v>45000</v>
      </c>
      <c r="E19" s="250">
        <v>0</v>
      </c>
      <c r="F19" s="262">
        <f>E19*1.01</f>
        <v>0</v>
      </c>
      <c r="G19" s="263"/>
    </row>
    <row r="20" spans="1:7" ht="13.5">
      <c r="A20" s="37"/>
      <c r="B20" s="55" t="s">
        <v>84</v>
      </c>
      <c r="C20" s="54">
        <v>111000</v>
      </c>
      <c r="D20" s="238">
        <v>115000</v>
      </c>
      <c r="E20" s="53">
        <f>D20*1.01</f>
        <v>116150</v>
      </c>
      <c r="F20" s="61">
        <f>E20*1.01</f>
        <v>117311.5</v>
      </c>
      <c r="G20" s="154"/>
    </row>
    <row r="21" spans="1:7" ht="13.5">
      <c r="A21" s="37"/>
      <c r="B21" s="55" t="s">
        <v>85</v>
      </c>
      <c r="C21" s="54">
        <v>5700</v>
      </c>
      <c r="D21" s="238">
        <v>9570</v>
      </c>
      <c r="E21" s="53">
        <v>9666</v>
      </c>
      <c r="F21" s="61">
        <f>E21*1.01</f>
        <v>9762.66</v>
      </c>
      <c r="G21" s="154"/>
    </row>
    <row r="22" spans="1:7" ht="13.5">
      <c r="A22" s="37"/>
      <c r="B22" s="55" t="s">
        <v>86</v>
      </c>
      <c r="C22" s="54">
        <v>21500</v>
      </c>
      <c r="D22" s="238">
        <v>22028</v>
      </c>
      <c r="E22" s="53">
        <v>22248</v>
      </c>
      <c r="F22" s="61">
        <f>E22*1.01</f>
        <v>22470.48</v>
      </c>
      <c r="G22" s="154"/>
    </row>
    <row r="23" spans="1:10" ht="13.5">
      <c r="A23" s="37"/>
      <c r="B23" s="55" t="s">
        <v>87</v>
      </c>
      <c r="C23" s="54">
        <v>42624</v>
      </c>
      <c r="D23" s="238">
        <v>48600</v>
      </c>
      <c r="E23" s="53">
        <v>48600</v>
      </c>
      <c r="F23" s="53">
        <v>48600</v>
      </c>
      <c r="G23" s="154"/>
      <c r="J23" s="5"/>
    </row>
    <row r="24" spans="1:11" ht="13.5">
      <c r="A24" s="37"/>
      <c r="B24" s="55" t="s">
        <v>88</v>
      </c>
      <c r="C24" s="45">
        <v>1328777</v>
      </c>
      <c r="D24" s="238">
        <v>1371931</v>
      </c>
      <c r="E24" s="37">
        <v>1407787</v>
      </c>
      <c r="F24" s="53">
        <v>1430888</v>
      </c>
      <c r="G24" s="154"/>
      <c r="J24" s="3"/>
      <c r="K24" s="3"/>
    </row>
    <row r="25" spans="1:10" ht="13.5">
      <c r="A25" s="37"/>
      <c r="B25" s="56" t="s">
        <v>182</v>
      </c>
      <c r="C25" s="54">
        <v>28000</v>
      </c>
      <c r="D25" s="238">
        <v>0</v>
      </c>
      <c r="E25" s="53">
        <v>0</v>
      </c>
      <c r="F25" s="53">
        <v>0</v>
      </c>
      <c r="G25" s="154"/>
      <c r="J25" s="9"/>
    </row>
    <row r="26" spans="1:11" ht="13.5">
      <c r="A26" s="37"/>
      <c r="B26" s="56" t="s">
        <v>193</v>
      </c>
      <c r="C26" s="54">
        <v>17625</v>
      </c>
      <c r="D26" s="238">
        <v>0</v>
      </c>
      <c r="E26" s="53">
        <v>0</v>
      </c>
      <c r="F26" s="53">
        <v>0</v>
      </c>
      <c r="G26" s="154"/>
      <c r="I26" s="3"/>
      <c r="K26" s="3"/>
    </row>
    <row r="27" spans="1:11" ht="13.5">
      <c r="A27" s="37">
        <v>620</v>
      </c>
      <c r="B27" s="38" t="s">
        <v>89</v>
      </c>
      <c r="C27" s="42">
        <f>SUM(C29:C42)</f>
        <v>925100.88</v>
      </c>
      <c r="D27" s="41">
        <f>SUM(D29:D42)</f>
        <v>936559.3600000001</v>
      </c>
      <c r="E27" s="39">
        <f>SUM(E29:E42)</f>
        <v>935218.5308000001</v>
      </c>
      <c r="F27" s="39">
        <f>SUM(F29:F42)</f>
        <v>947727.347708</v>
      </c>
      <c r="G27" s="3"/>
      <c r="I27" s="3"/>
      <c r="K27" s="3"/>
    </row>
    <row r="28" spans="1:6" ht="13.5">
      <c r="A28" s="37"/>
      <c r="B28" s="55" t="s">
        <v>25</v>
      </c>
      <c r="C28" s="45"/>
      <c r="D28" s="238"/>
      <c r="E28" s="37"/>
      <c r="F28" s="44"/>
    </row>
    <row r="29" spans="1:6" ht="13.5">
      <c r="A29" s="37"/>
      <c r="B29" s="55" t="s">
        <v>261</v>
      </c>
      <c r="C29" s="45">
        <v>258000</v>
      </c>
      <c r="D29" s="238">
        <f>D13*0.36</f>
        <v>248896.8</v>
      </c>
      <c r="E29" s="37">
        <f>E13*0.36</f>
        <v>251385.84</v>
      </c>
      <c r="F29" s="37">
        <f>F13*0.36</f>
        <v>253899.72</v>
      </c>
    </row>
    <row r="30" spans="1:6" ht="13.5">
      <c r="A30" s="37"/>
      <c r="B30" s="55" t="s">
        <v>153</v>
      </c>
      <c r="C30" s="57">
        <f>C14*0.36</f>
        <v>16598.88</v>
      </c>
      <c r="D30" s="238">
        <f aca="true" t="shared" si="1" ref="D30:F39">D14*0.36</f>
        <v>17429.399999999998</v>
      </c>
      <c r="E30" s="37">
        <f t="shared" si="1"/>
        <v>17603.694</v>
      </c>
      <c r="F30" s="37">
        <f t="shared" si="1"/>
        <v>17779.73094</v>
      </c>
    </row>
    <row r="31" spans="1:6" ht="13.5">
      <c r="A31" s="37"/>
      <c r="B31" s="55" t="s">
        <v>81</v>
      </c>
      <c r="C31" s="45">
        <f>C15*0.36</f>
        <v>54504</v>
      </c>
      <c r="D31" s="238">
        <f t="shared" si="1"/>
        <v>70393.68</v>
      </c>
      <c r="E31" s="37">
        <f t="shared" si="1"/>
        <v>71097.6168</v>
      </c>
      <c r="F31" s="37">
        <f t="shared" si="1"/>
        <v>71808.592968</v>
      </c>
    </row>
    <row r="32" spans="1:6" ht="13.5">
      <c r="A32" s="37"/>
      <c r="B32" s="55" t="s">
        <v>90</v>
      </c>
      <c r="C32" s="45">
        <v>1290</v>
      </c>
      <c r="D32" s="238">
        <f t="shared" si="1"/>
        <v>1096.2</v>
      </c>
      <c r="E32" s="37">
        <f t="shared" si="1"/>
        <v>1152</v>
      </c>
      <c r="F32" s="37">
        <f t="shared" si="1"/>
        <v>1188</v>
      </c>
    </row>
    <row r="33" spans="1:6" ht="13.5">
      <c r="A33" s="37"/>
      <c r="B33" s="55" t="s">
        <v>83</v>
      </c>
      <c r="C33" s="45">
        <f>C17*0.36</f>
        <v>11160</v>
      </c>
      <c r="D33" s="238">
        <f t="shared" si="1"/>
        <v>11718</v>
      </c>
      <c r="E33" s="37">
        <f t="shared" si="1"/>
        <v>11835.18</v>
      </c>
      <c r="F33" s="37">
        <f t="shared" si="1"/>
        <v>11953.531799999999</v>
      </c>
    </row>
    <row r="34" spans="1:6" ht="13.5">
      <c r="A34" s="37"/>
      <c r="B34" s="56" t="s">
        <v>270</v>
      </c>
      <c r="C34" s="45">
        <v>3780</v>
      </c>
      <c r="D34" s="238">
        <f t="shared" si="1"/>
        <v>3816</v>
      </c>
      <c r="E34" s="37">
        <f t="shared" si="1"/>
        <v>3854.16</v>
      </c>
      <c r="F34" s="37">
        <f t="shared" si="1"/>
        <v>3892.7016</v>
      </c>
    </row>
    <row r="35" spans="1:6" ht="13.5">
      <c r="A35" s="37"/>
      <c r="B35" s="55" t="s">
        <v>57</v>
      </c>
      <c r="C35" s="45">
        <v>9000</v>
      </c>
      <c r="D35" s="238">
        <f t="shared" si="1"/>
        <v>16200</v>
      </c>
      <c r="E35" s="37">
        <f t="shared" si="1"/>
        <v>0</v>
      </c>
      <c r="F35" s="37">
        <f t="shared" si="1"/>
        <v>0</v>
      </c>
    </row>
    <row r="36" spans="1:6" ht="13.5">
      <c r="A36" s="37"/>
      <c r="B36" s="55" t="s">
        <v>84</v>
      </c>
      <c r="C36" s="45">
        <v>40000</v>
      </c>
      <c r="D36" s="238">
        <f t="shared" si="1"/>
        <v>41400</v>
      </c>
      <c r="E36" s="37">
        <f t="shared" si="1"/>
        <v>41814</v>
      </c>
      <c r="F36" s="37">
        <f t="shared" si="1"/>
        <v>42232.14</v>
      </c>
    </row>
    <row r="37" spans="1:8" ht="13.5">
      <c r="A37" s="37"/>
      <c r="B37" s="55" t="s">
        <v>85</v>
      </c>
      <c r="C37" s="58">
        <f>C21*0.36</f>
        <v>2052</v>
      </c>
      <c r="D37" s="238">
        <f t="shared" si="1"/>
        <v>3445.2</v>
      </c>
      <c r="E37" s="37">
        <f t="shared" si="1"/>
        <v>3479.7599999999998</v>
      </c>
      <c r="F37" s="37">
        <f t="shared" si="1"/>
        <v>3514.5575999999996</v>
      </c>
      <c r="H37" s="3"/>
    </row>
    <row r="38" spans="1:8" ht="13.5">
      <c r="A38" s="37"/>
      <c r="B38" s="55" t="s">
        <v>86</v>
      </c>
      <c r="C38" s="58">
        <f>C22*0.36</f>
        <v>7740</v>
      </c>
      <c r="D38" s="238">
        <f t="shared" si="1"/>
        <v>7930.08</v>
      </c>
      <c r="E38" s="37">
        <f t="shared" si="1"/>
        <v>8009.28</v>
      </c>
      <c r="F38" s="37">
        <f t="shared" si="1"/>
        <v>8089.372799999999</v>
      </c>
      <c r="H38" s="3"/>
    </row>
    <row r="39" spans="1:7" ht="13.5">
      <c r="A39" s="37"/>
      <c r="B39" s="55" t="s">
        <v>87</v>
      </c>
      <c r="C39" s="45">
        <v>23976</v>
      </c>
      <c r="D39" s="238">
        <f t="shared" si="1"/>
        <v>17496</v>
      </c>
      <c r="E39" s="37">
        <f t="shared" si="1"/>
        <v>17496</v>
      </c>
      <c r="F39" s="37">
        <f t="shared" si="1"/>
        <v>17496</v>
      </c>
      <c r="G39" s="3"/>
    </row>
    <row r="40" spans="1:6" ht="13.5">
      <c r="A40" s="37"/>
      <c r="B40" s="55" t="s">
        <v>88</v>
      </c>
      <c r="C40" s="45">
        <v>482000</v>
      </c>
      <c r="D40" s="238">
        <v>496738</v>
      </c>
      <c r="E40" s="37">
        <v>507491</v>
      </c>
      <c r="F40" s="53">
        <v>515873</v>
      </c>
    </row>
    <row r="41" spans="1:6" ht="13.5">
      <c r="A41" s="37"/>
      <c r="B41" s="56" t="s">
        <v>182</v>
      </c>
      <c r="C41" s="45">
        <v>9800</v>
      </c>
      <c r="D41" s="238">
        <v>0</v>
      </c>
      <c r="E41" s="37">
        <v>0</v>
      </c>
      <c r="F41" s="53"/>
    </row>
    <row r="42" spans="1:6" ht="13.5">
      <c r="A42" s="37"/>
      <c r="B42" s="56" t="s">
        <v>193</v>
      </c>
      <c r="C42" s="45">
        <v>5200</v>
      </c>
      <c r="D42" s="238">
        <v>0</v>
      </c>
      <c r="E42" s="53">
        <v>0</v>
      </c>
      <c r="F42" s="53"/>
    </row>
    <row r="43" spans="1:8" ht="13.5">
      <c r="A43" s="37">
        <v>630</v>
      </c>
      <c r="B43" s="59" t="s">
        <v>91</v>
      </c>
      <c r="C43" s="60">
        <f>C45+C46+C47+C48+C53+C69+C94+C99+C111+C115</f>
        <v>3126965</v>
      </c>
      <c r="D43" s="266">
        <f>D45+D46+D47+D48+D53+D69+D94+D99+D111+D115</f>
        <v>3687321</v>
      </c>
      <c r="E43" s="60">
        <f>E45+E46+E47+E48+E53+E69+E94+E99+E111+E115</f>
        <v>3330996</v>
      </c>
      <c r="F43" s="60">
        <f>F45+F46+F47+F48+F53+F69+F94+F99+F111+F115</f>
        <v>3771005</v>
      </c>
      <c r="H43" s="3">
        <f>D43+D171+D218</f>
        <v>6568352</v>
      </c>
    </row>
    <row r="44" spans="1:6" ht="13.5">
      <c r="A44" s="37"/>
      <c r="B44" s="55" t="s">
        <v>25</v>
      </c>
      <c r="C44" s="45"/>
      <c r="D44" s="239"/>
      <c r="E44" s="37"/>
      <c r="F44" s="44"/>
    </row>
    <row r="45" spans="1:8" ht="13.5">
      <c r="A45" s="37"/>
      <c r="B45" s="55" t="s">
        <v>88</v>
      </c>
      <c r="C45" s="45">
        <v>610189</v>
      </c>
      <c r="D45" s="239">
        <v>682426</v>
      </c>
      <c r="E45" s="44">
        <v>695508</v>
      </c>
      <c r="F45" s="44">
        <v>723584</v>
      </c>
      <c r="H45" s="3">
        <f>D45+D168+D166</f>
        <v>861579</v>
      </c>
    </row>
    <row r="46" spans="1:6" ht="13.5">
      <c r="A46" s="37"/>
      <c r="B46" s="55" t="s">
        <v>192</v>
      </c>
      <c r="C46" s="45"/>
      <c r="D46" s="240">
        <v>0</v>
      </c>
      <c r="E46" s="53">
        <v>0</v>
      </c>
      <c r="F46" s="44"/>
    </row>
    <row r="47" spans="1:6" ht="13.5">
      <c r="A47" s="37"/>
      <c r="B47" s="55" t="s">
        <v>92</v>
      </c>
      <c r="C47" s="54">
        <v>205440</v>
      </c>
      <c r="D47" s="238">
        <v>0</v>
      </c>
      <c r="E47" s="53">
        <v>0</v>
      </c>
      <c r="F47" s="53">
        <v>0</v>
      </c>
    </row>
    <row r="48" spans="1:6" ht="14.25">
      <c r="A48" s="37">
        <v>631</v>
      </c>
      <c r="B48" s="62" t="s">
        <v>93</v>
      </c>
      <c r="C48" s="63">
        <f>SUM(C50:C52)</f>
        <v>3600</v>
      </c>
      <c r="D48" s="267">
        <f>SUM(D50:D52)</f>
        <v>3800</v>
      </c>
      <c r="E48" s="63">
        <f>SUM(E50:E52)</f>
        <v>3800</v>
      </c>
      <c r="F48" s="63">
        <f>SUM(F50:F52)</f>
        <v>3800</v>
      </c>
    </row>
    <row r="49" spans="1:6" ht="13.5">
      <c r="A49" s="37"/>
      <c r="B49" s="64" t="s">
        <v>25</v>
      </c>
      <c r="C49" s="45"/>
      <c r="D49" s="239"/>
      <c r="E49" s="37"/>
      <c r="F49" s="44"/>
    </row>
    <row r="50" spans="1:6" ht="13.5">
      <c r="A50" s="37"/>
      <c r="B50" s="55" t="s">
        <v>261</v>
      </c>
      <c r="C50" s="54">
        <v>3500</v>
      </c>
      <c r="D50" s="238">
        <v>3600</v>
      </c>
      <c r="E50" s="53">
        <v>3600</v>
      </c>
      <c r="F50" s="53">
        <v>3600</v>
      </c>
    </row>
    <row r="51" spans="1:6" ht="13.5">
      <c r="A51" s="37"/>
      <c r="B51" s="55" t="s">
        <v>81</v>
      </c>
      <c r="C51" s="45">
        <v>50</v>
      </c>
      <c r="D51" s="238">
        <v>100</v>
      </c>
      <c r="E51" s="53">
        <v>100</v>
      </c>
      <c r="F51" s="53">
        <v>100</v>
      </c>
    </row>
    <row r="52" spans="1:6" ht="13.5">
      <c r="A52" s="37" t="s">
        <v>94</v>
      </c>
      <c r="B52" s="55" t="s">
        <v>95</v>
      </c>
      <c r="C52" s="45">
        <v>50</v>
      </c>
      <c r="D52" s="238">
        <v>100</v>
      </c>
      <c r="E52" s="53">
        <v>100</v>
      </c>
      <c r="F52" s="53">
        <v>100</v>
      </c>
    </row>
    <row r="53" spans="1:6" ht="14.25">
      <c r="A53" s="37">
        <v>632</v>
      </c>
      <c r="B53" s="62" t="s">
        <v>96</v>
      </c>
      <c r="C53" s="63">
        <f>SUM(C55:C64)</f>
        <v>349605</v>
      </c>
      <c r="D53" s="267">
        <f>SUM(D55:D64)</f>
        <v>432825</v>
      </c>
      <c r="E53" s="63">
        <f>SUM(E55:E64)</f>
        <v>437823</v>
      </c>
      <c r="F53" s="63">
        <f>SUM(F55:F64)</f>
        <v>440328</v>
      </c>
    </row>
    <row r="54" spans="1:6" ht="13.5">
      <c r="A54" s="37"/>
      <c r="B54" s="64" t="s">
        <v>25</v>
      </c>
      <c r="C54" s="45"/>
      <c r="D54" s="239"/>
      <c r="E54" s="1"/>
      <c r="F54" s="44"/>
    </row>
    <row r="55" spans="1:6" ht="13.5">
      <c r="A55" s="37"/>
      <c r="B55" s="55" t="s">
        <v>261</v>
      </c>
      <c r="C55" s="54">
        <v>200000</v>
      </c>
      <c r="D55" s="238">
        <v>279200</v>
      </c>
      <c r="E55" s="53">
        <v>279200</v>
      </c>
      <c r="F55" s="53">
        <v>279200</v>
      </c>
    </row>
    <row r="56" spans="1:6" ht="13.5">
      <c r="A56" s="37"/>
      <c r="B56" s="55" t="s">
        <v>197</v>
      </c>
      <c r="C56" s="54">
        <v>45000</v>
      </c>
      <c r="D56" s="238">
        <v>48000</v>
      </c>
      <c r="E56" s="53">
        <v>48000</v>
      </c>
      <c r="F56" s="53">
        <v>48000</v>
      </c>
    </row>
    <row r="57" spans="1:8" ht="13.5">
      <c r="A57" s="37"/>
      <c r="B57" s="55" t="s">
        <v>97</v>
      </c>
      <c r="C57" s="54">
        <v>185</v>
      </c>
      <c r="D57" s="238">
        <v>190</v>
      </c>
      <c r="E57" s="53">
        <v>190</v>
      </c>
      <c r="F57" s="53">
        <v>190</v>
      </c>
      <c r="G57" s="3"/>
      <c r="H57" s="3">
        <f>E59+E75+D104+D126</f>
        <v>4453</v>
      </c>
    </row>
    <row r="58" spans="1:6" ht="13.5">
      <c r="A58" s="37"/>
      <c r="B58" s="55" t="s">
        <v>81</v>
      </c>
      <c r="C58" s="54">
        <v>400</v>
      </c>
      <c r="D58" s="238">
        <v>500</v>
      </c>
      <c r="E58" s="53">
        <v>505</v>
      </c>
      <c r="F58" s="53">
        <v>510</v>
      </c>
    </row>
    <row r="59" spans="1:6" ht="13.5">
      <c r="A59" s="37"/>
      <c r="B59" s="64" t="s">
        <v>98</v>
      </c>
      <c r="C59" s="54">
        <v>120</v>
      </c>
      <c r="D59" s="238">
        <v>135</v>
      </c>
      <c r="E59" s="53">
        <v>128</v>
      </c>
      <c r="F59" s="53">
        <v>128</v>
      </c>
    </row>
    <row r="60" spans="1:6" ht="13.5">
      <c r="A60" s="37"/>
      <c r="B60" s="55" t="s">
        <v>99</v>
      </c>
      <c r="C60" s="54">
        <v>97700</v>
      </c>
      <c r="D60" s="238">
        <v>102500</v>
      </c>
      <c r="E60" s="53">
        <v>107500</v>
      </c>
      <c r="F60" s="53">
        <v>110000</v>
      </c>
    </row>
    <row r="61" spans="1:6" ht="13.5">
      <c r="A61" s="37"/>
      <c r="B61" s="64" t="s">
        <v>147</v>
      </c>
      <c r="C61" s="54">
        <v>1000</v>
      </c>
      <c r="D61" s="238">
        <v>0</v>
      </c>
      <c r="E61" s="53">
        <v>0</v>
      </c>
      <c r="F61" s="53">
        <v>0</v>
      </c>
    </row>
    <row r="62" spans="1:6" ht="13.5">
      <c r="A62" s="37"/>
      <c r="B62" s="64" t="s">
        <v>100</v>
      </c>
      <c r="C62" s="54">
        <v>1500</v>
      </c>
      <c r="D62" s="238">
        <v>0</v>
      </c>
      <c r="E62" s="53">
        <v>0</v>
      </c>
      <c r="F62" s="53">
        <v>0</v>
      </c>
    </row>
    <row r="63" spans="1:6" ht="13.5">
      <c r="A63" s="37"/>
      <c r="B63" s="64" t="s">
        <v>82</v>
      </c>
      <c r="C63" s="54">
        <v>1500</v>
      </c>
      <c r="D63" s="238">
        <v>0</v>
      </c>
      <c r="E63" s="53">
        <v>0</v>
      </c>
      <c r="F63" s="53">
        <v>0</v>
      </c>
    </row>
    <row r="64" spans="1:6" ht="14.25" thickBot="1">
      <c r="A64" s="37"/>
      <c r="B64" s="55" t="s">
        <v>83</v>
      </c>
      <c r="C64" s="54">
        <v>2200</v>
      </c>
      <c r="D64" s="238">
        <v>2300</v>
      </c>
      <c r="E64" s="53">
        <v>2300</v>
      </c>
      <c r="F64" s="53">
        <v>2300</v>
      </c>
    </row>
    <row r="65" spans="1:6" ht="13.5">
      <c r="A65" s="11"/>
      <c r="B65" s="11"/>
      <c r="C65" s="30" t="s">
        <v>225</v>
      </c>
      <c r="D65" s="235" t="s">
        <v>225</v>
      </c>
      <c r="E65" s="22" t="s">
        <v>225</v>
      </c>
      <c r="F65" s="22" t="s">
        <v>225</v>
      </c>
    </row>
    <row r="66" spans="1:6" ht="13.5">
      <c r="A66" s="12"/>
      <c r="B66" s="12" t="s">
        <v>2</v>
      </c>
      <c r="C66" s="31" t="s">
        <v>224</v>
      </c>
      <c r="D66" s="236" t="s">
        <v>224</v>
      </c>
      <c r="E66" s="23" t="s">
        <v>224</v>
      </c>
      <c r="F66" s="23" t="s">
        <v>224</v>
      </c>
    </row>
    <row r="67" spans="1:6" ht="13.5">
      <c r="A67" s="12"/>
      <c r="B67" s="12"/>
      <c r="C67" s="31">
        <v>2011</v>
      </c>
      <c r="D67" s="236">
        <v>2012</v>
      </c>
      <c r="E67" s="23">
        <v>2013</v>
      </c>
      <c r="F67" s="23">
        <v>2014</v>
      </c>
    </row>
    <row r="68" spans="1:6" ht="14.25" thickBot="1">
      <c r="A68" s="14"/>
      <c r="B68" s="14"/>
      <c r="C68" s="32" t="s">
        <v>186</v>
      </c>
      <c r="D68" s="237" t="s">
        <v>186</v>
      </c>
      <c r="E68" s="14" t="s">
        <v>186</v>
      </c>
      <c r="F68" s="14" t="s">
        <v>186</v>
      </c>
    </row>
    <row r="69" spans="1:6" ht="14.25">
      <c r="A69" s="37">
        <v>633</v>
      </c>
      <c r="B69" s="62" t="s">
        <v>101</v>
      </c>
      <c r="C69" s="65">
        <f>SUM(C71:C93)</f>
        <v>165375</v>
      </c>
      <c r="D69" s="267">
        <f>SUM(D71:D93)</f>
        <v>200960</v>
      </c>
      <c r="E69" s="65">
        <f>SUM(E71:E93)</f>
        <v>176455</v>
      </c>
      <c r="F69" s="65">
        <f>SUM(F71:F93)</f>
        <v>178755</v>
      </c>
    </row>
    <row r="70" spans="1:6" ht="13.5">
      <c r="A70" s="37"/>
      <c r="B70" s="64" t="s">
        <v>25</v>
      </c>
      <c r="C70" s="45"/>
      <c r="D70" s="238"/>
      <c r="E70" s="37"/>
      <c r="F70" s="44"/>
    </row>
    <row r="71" spans="1:6" s="252" customFormat="1" ht="13.5">
      <c r="A71" s="250"/>
      <c r="B71" s="251" t="s">
        <v>261</v>
      </c>
      <c r="C71" s="250">
        <v>50000</v>
      </c>
      <c r="D71" s="250">
        <v>67100</v>
      </c>
      <c r="E71" s="250">
        <v>68000</v>
      </c>
      <c r="F71" s="250">
        <v>69000</v>
      </c>
    </row>
    <row r="72" spans="1:6" ht="13.5">
      <c r="A72" s="37"/>
      <c r="B72" s="55" t="s">
        <v>102</v>
      </c>
      <c r="C72" s="54">
        <v>10000</v>
      </c>
      <c r="D72" s="238">
        <v>16000</v>
      </c>
      <c r="E72" s="53">
        <v>16000</v>
      </c>
      <c r="F72" s="53">
        <v>16000</v>
      </c>
    </row>
    <row r="73" spans="1:6" ht="13.5">
      <c r="A73" s="37"/>
      <c r="B73" s="55" t="s">
        <v>151</v>
      </c>
      <c r="C73" s="54">
        <v>12000</v>
      </c>
      <c r="D73" s="238">
        <v>12000</v>
      </c>
      <c r="E73" s="53">
        <v>12000</v>
      </c>
      <c r="F73" s="53">
        <v>12000</v>
      </c>
    </row>
    <row r="74" spans="1:6" ht="13.5">
      <c r="A74" s="37"/>
      <c r="B74" s="55" t="s">
        <v>81</v>
      </c>
      <c r="C74" s="54">
        <v>6000</v>
      </c>
      <c r="D74" s="238">
        <v>6000</v>
      </c>
      <c r="E74" s="53">
        <v>6100</v>
      </c>
      <c r="F74" s="53">
        <v>6100</v>
      </c>
    </row>
    <row r="75" spans="1:6" ht="13.5">
      <c r="A75" s="37"/>
      <c r="B75" s="55" t="s">
        <v>103</v>
      </c>
      <c r="C75" s="54">
        <v>300</v>
      </c>
      <c r="D75" s="238">
        <v>500</v>
      </c>
      <c r="E75" s="37">
        <v>500</v>
      </c>
      <c r="F75" s="37">
        <v>500</v>
      </c>
    </row>
    <row r="76" spans="1:6" ht="13.5">
      <c r="A76" s="37"/>
      <c r="B76" s="55" t="s">
        <v>97</v>
      </c>
      <c r="C76" s="54">
        <v>55</v>
      </c>
      <c r="D76" s="238">
        <v>60</v>
      </c>
      <c r="E76" s="37">
        <v>55</v>
      </c>
      <c r="F76" s="37">
        <v>55</v>
      </c>
    </row>
    <row r="77" spans="1:6" ht="13.5">
      <c r="A77" s="37"/>
      <c r="B77" s="64" t="s">
        <v>148</v>
      </c>
      <c r="C77" s="54">
        <v>600</v>
      </c>
      <c r="D77" s="238">
        <v>1000</v>
      </c>
      <c r="E77" s="53">
        <v>700</v>
      </c>
      <c r="F77" s="53">
        <v>700</v>
      </c>
    </row>
    <row r="78" spans="1:6" ht="13.5">
      <c r="A78" s="37"/>
      <c r="B78" s="55" t="s">
        <v>104</v>
      </c>
      <c r="C78" s="54">
        <v>700</v>
      </c>
      <c r="D78" s="238">
        <v>5000</v>
      </c>
      <c r="E78" s="53">
        <v>1000</v>
      </c>
      <c r="F78" s="53">
        <v>1000</v>
      </c>
    </row>
    <row r="79" spans="1:6" ht="13.5">
      <c r="A79" s="37"/>
      <c r="B79" s="64" t="s">
        <v>82</v>
      </c>
      <c r="C79" s="54">
        <v>100</v>
      </c>
      <c r="D79" s="238">
        <v>500</v>
      </c>
      <c r="E79" s="37">
        <v>500</v>
      </c>
      <c r="F79" s="53">
        <v>500</v>
      </c>
    </row>
    <row r="80" spans="1:6" ht="13.5">
      <c r="A80" s="37"/>
      <c r="B80" s="55" t="s">
        <v>83</v>
      </c>
      <c r="C80" s="54">
        <v>650</v>
      </c>
      <c r="D80" s="238">
        <v>1000</v>
      </c>
      <c r="E80" s="53">
        <v>1000</v>
      </c>
      <c r="F80" s="53">
        <v>1000</v>
      </c>
    </row>
    <row r="81" spans="1:6" ht="13.5">
      <c r="A81" s="37"/>
      <c r="B81" s="55" t="s">
        <v>57</v>
      </c>
      <c r="C81" s="54">
        <v>6000</v>
      </c>
      <c r="D81" s="238">
        <v>6200</v>
      </c>
      <c r="E81" s="53">
        <v>6000</v>
      </c>
      <c r="F81" s="53">
        <v>6000</v>
      </c>
    </row>
    <row r="82" spans="1:6" ht="13.5">
      <c r="A82" s="37"/>
      <c r="B82" s="56" t="s">
        <v>270</v>
      </c>
      <c r="C82" s="54">
        <v>1800</v>
      </c>
      <c r="D82" s="238">
        <v>2000</v>
      </c>
      <c r="E82" s="53">
        <v>2000</v>
      </c>
      <c r="F82" s="53">
        <v>2000</v>
      </c>
    </row>
    <row r="83" spans="1:6" ht="13.5">
      <c r="A83" s="37"/>
      <c r="B83" s="55" t="s">
        <v>275</v>
      </c>
      <c r="C83" s="54">
        <v>2500</v>
      </c>
      <c r="D83" s="238">
        <v>6500</v>
      </c>
      <c r="E83" s="37">
        <v>6500</v>
      </c>
      <c r="F83" s="37">
        <v>6500</v>
      </c>
    </row>
    <row r="84" spans="1:6" ht="13.5">
      <c r="A84" s="37"/>
      <c r="B84" s="55" t="s">
        <v>274</v>
      </c>
      <c r="C84" s="54">
        <v>4000</v>
      </c>
      <c r="D84" s="238">
        <v>4000</v>
      </c>
      <c r="E84" s="37">
        <v>4000</v>
      </c>
      <c r="F84" s="37">
        <v>4000</v>
      </c>
    </row>
    <row r="85" spans="1:6" ht="13.5">
      <c r="A85" s="37"/>
      <c r="B85" s="55" t="s">
        <v>85</v>
      </c>
      <c r="C85" s="54">
        <v>5484</v>
      </c>
      <c r="D85" s="238">
        <v>5500</v>
      </c>
      <c r="E85" s="53">
        <v>5500</v>
      </c>
      <c r="F85" s="53">
        <v>5500</v>
      </c>
    </row>
    <row r="86" spans="1:6" ht="13.5">
      <c r="A86" s="37"/>
      <c r="B86" s="55" t="s">
        <v>105</v>
      </c>
      <c r="C86" s="54">
        <v>1000</v>
      </c>
      <c r="D86" s="238">
        <v>3000</v>
      </c>
      <c r="E86" s="53">
        <v>3200</v>
      </c>
      <c r="F86" s="53">
        <v>3400</v>
      </c>
    </row>
    <row r="87" spans="1:6" ht="13.5">
      <c r="A87" s="37"/>
      <c r="B87" s="55" t="s">
        <v>153</v>
      </c>
      <c r="C87" s="54">
        <v>3786</v>
      </c>
      <c r="D87" s="238">
        <v>3800</v>
      </c>
      <c r="E87" s="53">
        <v>3900</v>
      </c>
      <c r="F87" s="53">
        <v>4000</v>
      </c>
    </row>
    <row r="88" spans="1:6" ht="13.5">
      <c r="A88" s="37"/>
      <c r="B88" s="37" t="s">
        <v>237</v>
      </c>
      <c r="C88" s="54">
        <v>5500</v>
      </c>
      <c r="D88" s="238">
        <v>11500</v>
      </c>
      <c r="E88" s="53">
        <v>12700</v>
      </c>
      <c r="F88" s="53">
        <v>12700</v>
      </c>
    </row>
    <row r="89" spans="1:6" ht="13.5">
      <c r="A89" s="37"/>
      <c r="B89" s="53" t="s">
        <v>87</v>
      </c>
      <c r="C89" s="54">
        <v>13400</v>
      </c>
      <c r="D89" s="238">
        <v>9800</v>
      </c>
      <c r="E89" s="53">
        <v>9800</v>
      </c>
      <c r="F89" s="53">
        <v>9800</v>
      </c>
    </row>
    <row r="90" spans="1:6" ht="13.5">
      <c r="A90" s="37"/>
      <c r="B90" s="53" t="s">
        <v>205</v>
      </c>
      <c r="C90" s="54">
        <v>12000</v>
      </c>
      <c r="D90" s="238">
        <v>17000</v>
      </c>
      <c r="E90" s="37">
        <v>17000</v>
      </c>
      <c r="F90" s="53">
        <v>18000</v>
      </c>
    </row>
    <row r="91" spans="1:6" ht="13.5">
      <c r="A91" s="37"/>
      <c r="B91" s="55" t="s">
        <v>187</v>
      </c>
      <c r="C91" s="54">
        <v>22500</v>
      </c>
      <c r="D91" s="238">
        <v>22500</v>
      </c>
      <c r="E91" s="53">
        <v>0</v>
      </c>
      <c r="F91" s="53">
        <v>0</v>
      </c>
    </row>
    <row r="92" spans="1:6" ht="13.5">
      <c r="A92" s="37"/>
      <c r="B92" s="56" t="s">
        <v>182</v>
      </c>
      <c r="C92" s="54">
        <v>5000</v>
      </c>
      <c r="D92" s="238">
        <v>0</v>
      </c>
      <c r="E92" s="53">
        <v>0</v>
      </c>
      <c r="F92" s="53">
        <v>0</v>
      </c>
    </row>
    <row r="93" spans="1:6" ht="13.5">
      <c r="A93" s="37"/>
      <c r="B93" s="56" t="s">
        <v>193</v>
      </c>
      <c r="C93" s="54">
        <v>2000</v>
      </c>
      <c r="D93" s="238">
        <v>0</v>
      </c>
      <c r="E93" s="53">
        <v>0</v>
      </c>
      <c r="F93" s="53">
        <v>0</v>
      </c>
    </row>
    <row r="94" spans="1:6" ht="14.25">
      <c r="A94" s="37">
        <v>634</v>
      </c>
      <c r="B94" s="62" t="s">
        <v>106</v>
      </c>
      <c r="C94" s="63">
        <f>SUM(C96:C98)</f>
        <v>25400</v>
      </c>
      <c r="D94" s="267">
        <f>SUM(D96:D98)</f>
        <v>32500</v>
      </c>
      <c r="E94" s="63">
        <f>SUM(E96:E98)</f>
        <v>33540</v>
      </c>
      <c r="F94" s="63">
        <f>SUM(F96:F98)</f>
        <v>34580</v>
      </c>
    </row>
    <row r="95" spans="1:6" ht="13.5">
      <c r="A95" s="37"/>
      <c r="B95" s="64" t="s">
        <v>25</v>
      </c>
      <c r="C95" s="45"/>
      <c r="D95" s="238"/>
      <c r="E95" s="37"/>
      <c r="F95" s="44"/>
    </row>
    <row r="96" spans="1:6" ht="13.5">
      <c r="A96" s="37"/>
      <c r="B96" s="55" t="s">
        <v>261</v>
      </c>
      <c r="C96" s="54">
        <v>22000</v>
      </c>
      <c r="D96" s="238">
        <v>28000</v>
      </c>
      <c r="E96" s="53">
        <v>29000</v>
      </c>
      <c r="F96" s="53">
        <v>30000</v>
      </c>
    </row>
    <row r="97" spans="1:6" ht="13.5">
      <c r="A97" s="37"/>
      <c r="B97" s="55" t="s">
        <v>81</v>
      </c>
      <c r="C97" s="54">
        <v>3000</v>
      </c>
      <c r="D97" s="238">
        <v>4000</v>
      </c>
      <c r="E97" s="53">
        <v>4040</v>
      </c>
      <c r="F97" s="53">
        <v>4080</v>
      </c>
    </row>
    <row r="98" spans="1:6" ht="13.5">
      <c r="A98" s="37"/>
      <c r="B98" s="55" t="s">
        <v>98</v>
      </c>
      <c r="C98" s="54">
        <v>400</v>
      </c>
      <c r="D98" s="238">
        <v>500</v>
      </c>
      <c r="E98" s="37">
        <v>500</v>
      </c>
      <c r="F98" s="37">
        <v>500</v>
      </c>
    </row>
    <row r="99" spans="1:6" ht="14.25">
      <c r="A99" s="37">
        <v>635</v>
      </c>
      <c r="B99" s="62" t="s">
        <v>107</v>
      </c>
      <c r="C99" s="63">
        <f>SUM(C101:C110)</f>
        <v>325012</v>
      </c>
      <c r="D99" s="267">
        <f>SUM(D101:D110)</f>
        <v>626272</v>
      </c>
      <c r="E99" s="63">
        <f>SUM(E101:E110)</f>
        <v>557212</v>
      </c>
      <c r="F99" s="63">
        <f>SUM(F101:F110)</f>
        <v>949400</v>
      </c>
    </row>
    <row r="100" spans="1:6" ht="13.5">
      <c r="A100" s="37"/>
      <c r="B100" s="64" t="s">
        <v>25</v>
      </c>
      <c r="C100" s="45"/>
      <c r="D100" s="238"/>
      <c r="E100" s="37"/>
      <c r="F100" s="44"/>
    </row>
    <row r="101" spans="1:6" ht="13.5">
      <c r="A101" s="37"/>
      <c r="B101" s="55" t="s">
        <v>261</v>
      </c>
      <c r="C101" s="54">
        <v>40000</v>
      </c>
      <c r="D101" s="238">
        <v>279460</v>
      </c>
      <c r="E101" s="37">
        <v>280000</v>
      </c>
      <c r="F101" s="53">
        <v>290000</v>
      </c>
    </row>
    <row r="102" spans="1:6" ht="13.5">
      <c r="A102" s="37"/>
      <c r="B102" s="55" t="s">
        <v>257</v>
      </c>
      <c r="C102" s="54">
        <v>74500</v>
      </c>
      <c r="D102" s="238">
        <v>74500</v>
      </c>
      <c r="E102" s="37">
        <v>0</v>
      </c>
      <c r="F102" s="53">
        <v>0</v>
      </c>
    </row>
    <row r="103" spans="1:6" ht="13.5">
      <c r="A103" s="37"/>
      <c r="B103" s="55" t="s">
        <v>278</v>
      </c>
      <c r="C103" s="54">
        <v>91212</v>
      </c>
      <c r="D103" s="238">
        <v>91212</v>
      </c>
      <c r="E103" s="53">
        <v>91212</v>
      </c>
      <c r="F103" s="53">
        <v>0</v>
      </c>
    </row>
    <row r="104" spans="1:6" ht="13.5">
      <c r="A104" s="37"/>
      <c r="B104" s="55" t="s">
        <v>108</v>
      </c>
      <c r="C104" s="54">
        <v>1500</v>
      </c>
      <c r="D104" s="238">
        <v>1600</v>
      </c>
      <c r="E104" s="37">
        <v>1600</v>
      </c>
      <c r="F104" s="37">
        <v>1600</v>
      </c>
    </row>
    <row r="105" spans="1:6" ht="13.5">
      <c r="A105" s="37"/>
      <c r="B105" s="55" t="s">
        <v>236</v>
      </c>
      <c r="C105" s="54">
        <v>15000</v>
      </c>
      <c r="D105" s="238">
        <v>0</v>
      </c>
      <c r="E105" s="53">
        <v>0</v>
      </c>
      <c r="F105" s="53">
        <v>0</v>
      </c>
    </row>
    <row r="106" spans="1:6" ht="13.5">
      <c r="A106" s="37"/>
      <c r="B106" s="55" t="s">
        <v>143</v>
      </c>
      <c r="C106" s="54">
        <v>37800</v>
      </c>
      <c r="D106" s="238">
        <v>39500</v>
      </c>
      <c r="E106" s="37">
        <v>41000</v>
      </c>
      <c r="F106" s="53">
        <v>43000</v>
      </c>
    </row>
    <row r="107" spans="1:6" ht="13.5">
      <c r="A107" s="37"/>
      <c r="B107" s="55" t="s">
        <v>168</v>
      </c>
      <c r="C107" s="54">
        <v>50000</v>
      </c>
      <c r="D107" s="238">
        <v>80500</v>
      </c>
      <c r="E107" s="53">
        <v>81900</v>
      </c>
      <c r="F107" s="53">
        <v>65300</v>
      </c>
    </row>
    <row r="108" spans="1:6" ht="13.5">
      <c r="A108" s="37"/>
      <c r="B108" s="55" t="s">
        <v>197</v>
      </c>
      <c r="C108" s="54">
        <v>15000</v>
      </c>
      <c r="D108" s="238">
        <v>20000</v>
      </c>
      <c r="E108" s="53">
        <v>22000</v>
      </c>
      <c r="F108" s="53">
        <v>25000</v>
      </c>
    </row>
    <row r="109" spans="1:6" s="7" customFormat="1" ht="13.5">
      <c r="A109" s="53"/>
      <c r="B109" s="55" t="s">
        <v>472</v>
      </c>
      <c r="C109" s="45">
        <v>0</v>
      </c>
      <c r="D109" s="238">
        <v>24500</v>
      </c>
      <c r="E109" s="37">
        <v>24500</v>
      </c>
      <c r="F109" s="53">
        <v>24500</v>
      </c>
    </row>
    <row r="110" spans="1:6" s="7" customFormat="1" ht="13.5">
      <c r="A110" s="53"/>
      <c r="B110" s="55" t="s">
        <v>202</v>
      </c>
      <c r="C110" s="45">
        <v>0</v>
      </c>
      <c r="D110" s="238">
        <v>15000</v>
      </c>
      <c r="E110" s="53">
        <v>15000</v>
      </c>
      <c r="F110" s="53">
        <v>500000</v>
      </c>
    </row>
    <row r="111" spans="1:6" ht="14.25">
      <c r="A111" s="37">
        <v>636</v>
      </c>
      <c r="B111" s="62" t="s">
        <v>109</v>
      </c>
      <c r="C111" s="63">
        <f>SUM(C112:C114)</f>
        <v>25850</v>
      </c>
      <c r="D111" s="267">
        <f>SUM(D112:D114)</f>
        <v>32110</v>
      </c>
      <c r="E111" s="63">
        <f>SUM(E112:E114)</f>
        <v>32110</v>
      </c>
      <c r="F111" s="63">
        <f>SUM(F112:F114)</f>
        <v>32110</v>
      </c>
    </row>
    <row r="112" spans="1:6" ht="13.5">
      <c r="A112" s="37"/>
      <c r="B112" s="64" t="s">
        <v>25</v>
      </c>
      <c r="C112" s="45"/>
      <c r="D112" s="238"/>
      <c r="E112" s="37"/>
      <c r="F112" s="44"/>
    </row>
    <row r="113" spans="1:6" ht="13.5">
      <c r="A113" s="37"/>
      <c r="B113" s="55" t="s">
        <v>80</v>
      </c>
      <c r="C113" s="54">
        <v>25000</v>
      </c>
      <c r="D113" s="238">
        <v>31260</v>
      </c>
      <c r="E113" s="53">
        <v>31260</v>
      </c>
      <c r="F113" s="53">
        <v>31260</v>
      </c>
    </row>
    <row r="114" spans="1:6" ht="13.5">
      <c r="A114" s="37"/>
      <c r="B114" s="55" t="s">
        <v>110</v>
      </c>
      <c r="C114" s="54">
        <v>850</v>
      </c>
      <c r="D114" s="238">
        <v>850</v>
      </c>
      <c r="E114" s="53">
        <v>850</v>
      </c>
      <c r="F114" s="53">
        <v>850</v>
      </c>
    </row>
    <row r="115" spans="1:6" ht="14.25">
      <c r="A115" s="37">
        <v>637</v>
      </c>
      <c r="B115" s="62" t="s">
        <v>111</v>
      </c>
      <c r="C115" s="63">
        <f>SUM(C117:C128,C129:C131,C132:C149)</f>
        <v>1416494</v>
      </c>
      <c r="D115" s="267">
        <f>SUM(D117:D128,D133:D149)</f>
        <v>1676428</v>
      </c>
      <c r="E115" s="63">
        <f>SUM(E117:E128,E133:E149)</f>
        <v>1394548</v>
      </c>
      <c r="F115" s="63">
        <f>SUM(F117:F128,F133:F149)</f>
        <v>1408448</v>
      </c>
    </row>
    <row r="116" spans="1:6" ht="13.5">
      <c r="A116" s="37"/>
      <c r="B116" s="64" t="s">
        <v>112</v>
      </c>
      <c r="C116" s="45"/>
      <c r="D116" s="238"/>
      <c r="E116" s="37"/>
      <c r="F116" s="44"/>
    </row>
    <row r="117" spans="1:6" ht="13.5">
      <c r="A117" s="37"/>
      <c r="B117" s="55" t="s">
        <v>261</v>
      </c>
      <c r="C117" s="45">
        <v>150000</v>
      </c>
      <c r="D117" s="239">
        <v>175500</v>
      </c>
      <c r="E117" s="1">
        <v>175000</v>
      </c>
      <c r="F117" s="44">
        <v>180000</v>
      </c>
    </row>
    <row r="118" spans="1:6" s="258" customFormat="1" ht="13.5">
      <c r="A118" s="256"/>
      <c r="B118" s="257" t="s">
        <v>489</v>
      </c>
      <c r="C118" s="259"/>
      <c r="D118" s="259">
        <v>266830</v>
      </c>
      <c r="E118" s="259"/>
      <c r="F118" s="259"/>
    </row>
    <row r="119" spans="1:6" ht="13.5">
      <c r="A119" s="37"/>
      <c r="B119" s="55" t="s">
        <v>277</v>
      </c>
      <c r="C119" s="45">
        <v>278000</v>
      </c>
      <c r="D119" s="239">
        <v>150000</v>
      </c>
      <c r="E119" s="1">
        <v>150000</v>
      </c>
      <c r="F119" s="1">
        <v>150000</v>
      </c>
    </row>
    <row r="120" spans="1:6" ht="13.5">
      <c r="A120" s="37"/>
      <c r="B120" s="55" t="s">
        <v>155</v>
      </c>
      <c r="C120" s="54">
        <v>15000</v>
      </c>
      <c r="D120" s="238">
        <v>0</v>
      </c>
      <c r="E120" s="53">
        <v>0</v>
      </c>
      <c r="F120" s="53">
        <v>0</v>
      </c>
    </row>
    <row r="121" spans="1:6" s="255" customFormat="1" ht="13.5">
      <c r="A121" s="253"/>
      <c r="B121" s="254" t="s">
        <v>255</v>
      </c>
      <c r="C121" s="253">
        <v>30650</v>
      </c>
      <c r="D121" s="253">
        <v>39000</v>
      </c>
      <c r="E121" s="253">
        <v>39000</v>
      </c>
      <c r="F121" s="253">
        <v>39000</v>
      </c>
    </row>
    <row r="122" spans="1:6" ht="13.5">
      <c r="A122" s="37"/>
      <c r="B122" s="55" t="s">
        <v>113</v>
      </c>
      <c r="C122" s="54">
        <v>15000</v>
      </c>
      <c r="D122" s="238">
        <v>15000</v>
      </c>
      <c r="E122" s="37">
        <v>15000</v>
      </c>
      <c r="F122" s="37">
        <v>15000</v>
      </c>
    </row>
    <row r="123" spans="1:6" ht="13.5">
      <c r="A123" s="37"/>
      <c r="B123" s="55" t="s">
        <v>114</v>
      </c>
      <c r="C123" s="54">
        <v>3600</v>
      </c>
      <c r="D123" s="238">
        <v>4000</v>
      </c>
      <c r="E123" s="37">
        <v>4000</v>
      </c>
      <c r="F123" s="37">
        <v>4000</v>
      </c>
    </row>
    <row r="124" spans="1:6" ht="13.5">
      <c r="A124" s="37"/>
      <c r="B124" s="55" t="s">
        <v>115</v>
      </c>
      <c r="C124" s="54">
        <v>5000</v>
      </c>
      <c r="D124" s="238">
        <v>5000</v>
      </c>
      <c r="E124" s="37">
        <v>5000</v>
      </c>
      <c r="F124" s="37">
        <v>5000</v>
      </c>
    </row>
    <row r="125" spans="1:6" ht="13.5">
      <c r="A125" s="37"/>
      <c r="B125" s="55" t="s">
        <v>81</v>
      </c>
      <c r="C125" s="54">
        <v>10000</v>
      </c>
      <c r="D125" s="238">
        <v>22500</v>
      </c>
      <c r="E125" s="37">
        <v>22500</v>
      </c>
      <c r="F125" s="37">
        <v>22500</v>
      </c>
    </row>
    <row r="126" spans="1:6" ht="13.5">
      <c r="A126" s="37"/>
      <c r="B126" s="55" t="s">
        <v>98</v>
      </c>
      <c r="C126" s="54">
        <v>2225</v>
      </c>
      <c r="D126" s="238">
        <v>2225</v>
      </c>
      <c r="E126" s="37">
        <v>2225</v>
      </c>
      <c r="F126" s="37">
        <v>2225</v>
      </c>
    </row>
    <row r="127" spans="1:6" ht="13.5">
      <c r="A127" s="37"/>
      <c r="B127" s="55" t="s">
        <v>97</v>
      </c>
      <c r="C127" s="54">
        <v>1000</v>
      </c>
      <c r="D127" s="238">
        <v>1250</v>
      </c>
      <c r="E127" s="37">
        <v>1250</v>
      </c>
      <c r="F127" s="37">
        <v>1250</v>
      </c>
    </row>
    <row r="128" spans="1:6" ht="14.25" thickBot="1">
      <c r="A128" s="35"/>
      <c r="B128" s="55" t="s">
        <v>183</v>
      </c>
      <c r="C128" s="54">
        <v>0</v>
      </c>
      <c r="D128" s="238"/>
      <c r="E128" s="53"/>
      <c r="F128" s="44"/>
    </row>
    <row r="129" spans="1:6" ht="13.5">
      <c r="A129" s="11"/>
      <c r="B129" s="11"/>
      <c r="C129" s="30" t="s">
        <v>225</v>
      </c>
      <c r="D129" s="235" t="s">
        <v>225</v>
      </c>
      <c r="E129" s="22" t="s">
        <v>225</v>
      </c>
      <c r="F129" s="22" t="s">
        <v>225</v>
      </c>
    </row>
    <row r="130" spans="1:6" ht="13.5">
      <c r="A130" s="12"/>
      <c r="B130" s="12" t="s">
        <v>2</v>
      </c>
      <c r="C130" s="31" t="s">
        <v>224</v>
      </c>
      <c r="D130" s="236" t="s">
        <v>224</v>
      </c>
      <c r="E130" s="23" t="s">
        <v>224</v>
      </c>
      <c r="F130" s="23" t="s">
        <v>224</v>
      </c>
    </row>
    <row r="131" spans="1:6" ht="13.5">
      <c r="A131" s="12"/>
      <c r="B131" s="12"/>
      <c r="C131" s="31">
        <v>2011</v>
      </c>
      <c r="D131" s="236">
        <v>2012</v>
      </c>
      <c r="E131" s="23">
        <v>2013</v>
      </c>
      <c r="F131" s="23">
        <v>2014</v>
      </c>
    </row>
    <row r="132" spans="1:6" ht="14.25" thickBot="1">
      <c r="A132" s="14"/>
      <c r="B132" s="14"/>
      <c r="C132" s="32" t="s">
        <v>186</v>
      </c>
      <c r="D132" s="237" t="s">
        <v>186</v>
      </c>
      <c r="E132" s="14" t="s">
        <v>186</v>
      </c>
      <c r="F132" s="14" t="s">
        <v>186</v>
      </c>
    </row>
    <row r="133" spans="1:6" ht="13.5">
      <c r="A133" s="37"/>
      <c r="B133" s="64" t="s">
        <v>239</v>
      </c>
      <c r="C133" s="54">
        <v>7695</v>
      </c>
      <c r="D133" s="238">
        <v>8700</v>
      </c>
      <c r="E133" s="53">
        <v>7800</v>
      </c>
      <c r="F133" s="53">
        <v>7900</v>
      </c>
    </row>
    <row r="134" spans="1:6" ht="13.5">
      <c r="A134" s="37"/>
      <c r="B134" s="64" t="s">
        <v>142</v>
      </c>
      <c r="C134" s="54">
        <v>765000</v>
      </c>
      <c r="D134" s="238">
        <v>803500</v>
      </c>
      <c r="E134" s="53">
        <v>806000</v>
      </c>
      <c r="F134" s="53">
        <v>810500</v>
      </c>
    </row>
    <row r="135" spans="1:6" ht="13.5">
      <c r="A135" s="37"/>
      <c r="B135" s="64" t="s">
        <v>235</v>
      </c>
      <c r="C135" s="45">
        <v>1000</v>
      </c>
      <c r="D135" s="238">
        <v>0</v>
      </c>
      <c r="E135" s="53">
        <v>0</v>
      </c>
      <c r="F135" s="53">
        <v>0</v>
      </c>
    </row>
    <row r="136" spans="1:6" ht="13.5">
      <c r="A136" s="37"/>
      <c r="B136" s="64" t="s">
        <v>234</v>
      </c>
      <c r="C136" s="54">
        <v>3600</v>
      </c>
      <c r="D136" s="238">
        <v>3600</v>
      </c>
      <c r="E136" s="37">
        <v>3600</v>
      </c>
      <c r="F136" s="37">
        <v>3600</v>
      </c>
    </row>
    <row r="137" spans="1:6" ht="13.5">
      <c r="A137" s="37"/>
      <c r="B137" s="64" t="s">
        <v>262</v>
      </c>
      <c r="C137" s="54">
        <v>3400</v>
      </c>
      <c r="D137" s="238">
        <v>4000</v>
      </c>
      <c r="E137" s="37">
        <v>4100</v>
      </c>
      <c r="F137" s="53">
        <v>4200</v>
      </c>
    </row>
    <row r="138" spans="1:6" ht="13.5">
      <c r="A138" s="37"/>
      <c r="B138" s="64" t="s">
        <v>116</v>
      </c>
      <c r="C138" s="54">
        <v>15000</v>
      </c>
      <c r="D138" s="238">
        <v>17680</v>
      </c>
      <c r="E138" s="37">
        <v>26730</v>
      </c>
      <c r="F138" s="61">
        <v>28730</v>
      </c>
    </row>
    <row r="139" spans="1:6" ht="13.5">
      <c r="A139" s="37"/>
      <c r="B139" s="64" t="s">
        <v>117</v>
      </c>
      <c r="C139" s="54">
        <v>44000</v>
      </c>
      <c r="D139" s="238">
        <v>76043</v>
      </c>
      <c r="E139" s="53">
        <v>76043</v>
      </c>
      <c r="F139" s="53">
        <v>76043</v>
      </c>
    </row>
    <row r="140" spans="1:6" ht="13.5">
      <c r="A140" s="37"/>
      <c r="B140" s="64" t="s">
        <v>230</v>
      </c>
      <c r="C140" s="54">
        <v>2713</v>
      </c>
      <c r="D140" s="238">
        <v>0</v>
      </c>
      <c r="E140" s="53">
        <v>0</v>
      </c>
      <c r="F140" s="53">
        <v>0</v>
      </c>
    </row>
    <row r="141" spans="1:6" ht="13.5">
      <c r="A141" s="37"/>
      <c r="B141" s="55" t="s">
        <v>104</v>
      </c>
      <c r="C141" s="54">
        <v>7500</v>
      </c>
      <c r="D141" s="238">
        <v>7600</v>
      </c>
      <c r="E141" s="53">
        <v>7700</v>
      </c>
      <c r="F141" s="53">
        <v>7800</v>
      </c>
    </row>
    <row r="142" spans="1:6" ht="13.5">
      <c r="A142" s="37"/>
      <c r="B142" s="55" t="s">
        <v>287</v>
      </c>
      <c r="C142" s="54"/>
      <c r="D142" s="238">
        <v>31000</v>
      </c>
      <c r="E142" s="53"/>
      <c r="F142" s="53"/>
    </row>
    <row r="143" spans="1:6" ht="13.5">
      <c r="A143" s="37"/>
      <c r="B143" s="55" t="s">
        <v>118</v>
      </c>
      <c r="C143" s="54">
        <v>3000</v>
      </c>
      <c r="D143" s="238">
        <v>3000</v>
      </c>
      <c r="E143" s="53">
        <v>3000</v>
      </c>
      <c r="F143" s="53">
        <v>3000</v>
      </c>
    </row>
    <row r="144" spans="1:6" ht="13.5">
      <c r="A144" s="37"/>
      <c r="B144" s="64" t="s">
        <v>82</v>
      </c>
      <c r="C144" s="54">
        <v>1000</v>
      </c>
      <c r="D144" s="238">
        <v>1000</v>
      </c>
      <c r="E144" s="53">
        <v>1100</v>
      </c>
      <c r="F144" s="53">
        <v>1200</v>
      </c>
    </row>
    <row r="145" spans="1:6" ht="13.5">
      <c r="A145" s="37"/>
      <c r="B145" s="64" t="s">
        <v>110</v>
      </c>
      <c r="C145" s="54">
        <v>3000</v>
      </c>
      <c r="D145" s="238">
        <v>3500</v>
      </c>
      <c r="E145" s="53">
        <v>3500</v>
      </c>
      <c r="F145" s="53">
        <v>3500</v>
      </c>
    </row>
    <row r="146" spans="1:6" ht="13.5">
      <c r="A146" s="37"/>
      <c r="B146" s="64" t="s">
        <v>121</v>
      </c>
      <c r="C146" s="54">
        <v>10400</v>
      </c>
      <c r="D146" s="238">
        <v>17000</v>
      </c>
      <c r="E146" s="53">
        <v>20000</v>
      </c>
      <c r="F146" s="53">
        <v>20000</v>
      </c>
    </row>
    <row r="147" spans="1:6" ht="13.5">
      <c r="A147" s="37"/>
      <c r="B147" s="64" t="s">
        <v>233</v>
      </c>
      <c r="C147" s="54">
        <v>11000</v>
      </c>
      <c r="D147" s="238">
        <v>0</v>
      </c>
      <c r="E147" s="53">
        <v>0</v>
      </c>
      <c r="F147" s="53">
        <v>0</v>
      </c>
    </row>
    <row r="148" spans="1:6" s="258" customFormat="1" ht="13.5">
      <c r="A148" s="256"/>
      <c r="B148" s="257" t="s">
        <v>197</v>
      </c>
      <c r="C148" s="256">
        <v>10000</v>
      </c>
      <c r="D148" s="256">
        <v>18500</v>
      </c>
      <c r="E148" s="256">
        <v>21000</v>
      </c>
      <c r="F148" s="256">
        <v>23000</v>
      </c>
    </row>
    <row r="149" spans="1:6" ht="13.5">
      <c r="A149" s="37"/>
      <c r="B149" s="55" t="s">
        <v>250</v>
      </c>
      <c r="C149" s="54">
        <v>15700</v>
      </c>
      <c r="D149" s="238">
        <v>0</v>
      </c>
      <c r="E149" s="37">
        <v>0</v>
      </c>
      <c r="F149" s="53">
        <v>0</v>
      </c>
    </row>
    <row r="150" spans="1:8" s="245" customFormat="1" ht="13.5">
      <c r="A150" s="41">
        <v>640</v>
      </c>
      <c r="B150" s="244" t="s">
        <v>119</v>
      </c>
      <c r="C150" s="41">
        <f>SUM(C152:C170)</f>
        <v>1285403</v>
      </c>
      <c r="D150" s="41">
        <f>SUM(D152:D170)</f>
        <v>1562982</v>
      </c>
      <c r="E150" s="41">
        <f>SUM(E152:E170)</f>
        <v>1443334</v>
      </c>
      <c r="F150" s="41">
        <f>SUM(F152:F170)</f>
        <v>1513452</v>
      </c>
      <c r="H150" s="246">
        <f>D150+D10</f>
        <v>4652679</v>
      </c>
    </row>
    <row r="151" spans="1:6" ht="13.5">
      <c r="A151" s="37"/>
      <c r="B151" s="64" t="s">
        <v>25</v>
      </c>
      <c r="C151" s="45"/>
      <c r="D151" s="238"/>
      <c r="E151" s="37"/>
      <c r="F151" s="44"/>
    </row>
    <row r="152" spans="1:6" ht="13.5">
      <c r="A152" s="37"/>
      <c r="B152" s="64" t="s">
        <v>209</v>
      </c>
      <c r="C152" s="54">
        <v>40000</v>
      </c>
      <c r="D152" s="238">
        <v>23000</v>
      </c>
      <c r="E152" s="53">
        <v>15000</v>
      </c>
      <c r="F152" s="53">
        <v>15000</v>
      </c>
    </row>
    <row r="153" spans="1:6" ht="13.5">
      <c r="A153" s="37"/>
      <c r="B153" s="64" t="s">
        <v>120</v>
      </c>
      <c r="C153" s="54">
        <v>854</v>
      </c>
      <c r="D153" s="238">
        <v>863</v>
      </c>
      <c r="E153" s="37">
        <v>871</v>
      </c>
      <c r="F153" s="53">
        <v>880</v>
      </c>
    </row>
    <row r="154" spans="1:6" s="252" customFormat="1" ht="13.5">
      <c r="A154" s="250"/>
      <c r="B154" s="251" t="s">
        <v>207</v>
      </c>
      <c r="C154" s="250">
        <v>84000</v>
      </c>
      <c r="D154" s="250">
        <v>118500</v>
      </c>
      <c r="E154" s="250">
        <v>102850</v>
      </c>
      <c r="F154" s="250">
        <v>113135</v>
      </c>
    </row>
    <row r="155" spans="1:6" ht="13.5">
      <c r="A155" s="37"/>
      <c r="B155" s="64" t="s">
        <v>154</v>
      </c>
      <c r="C155" s="54">
        <v>1000</v>
      </c>
      <c r="D155" s="238">
        <v>1000</v>
      </c>
      <c r="E155" s="37">
        <v>1000</v>
      </c>
      <c r="F155" s="53">
        <v>1000</v>
      </c>
    </row>
    <row r="156" spans="1:6" ht="13.5">
      <c r="A156" s="37"/>
      <c r="B156" s="64" t="s">
        <v>167</v>
      </c>
      <c r="C156" s="54">
        <v>2500</v>
      </c>
      <c r="D156" s="238">
        <v>0</v>
      </c>
      <c r="E156" s="53">
        <v>0</v>
      </c>
      <c r="F156" s="53">
        <v>0</v>
      </c>
    </row>
    <row r="157" spans="1:6" ht="13.5">
      <c r="A157" s="37"/>
      <c r="B157" s="37" t="s">
        <v>196</v>
      </c>
      <c r="C157" s="54">
        <v>92000</v>
      </c>
      <c r="D157" s="238">
        <v>60000</v>
      </c>
      <c r="E157" s="53">
        <v>70000</v>
      </c>
      <c r="F157" s="53">
        <v>80000</v>
      </c>
    </row>
    <row r="158" spans="1:6" ht="13.5">
      <c r="A158" s="37"/>
      <c r="B158" s="64" t="s">
        <v>247</v>
      </c>
      <c r="C158" s="54">
        <v>4000</v>
      </c>
      <c r="D158" s="238">
        <v>0</v>
      </c>
      <c r="E158" s="37">
        <v>0</v>
      </c>
      <c r="F158" s="53">
        <v>0</v>
      </c>
    </row>
    <row r="159" spans="1:6" s="258" customFormat="1" ht="13.5">
      <c r="A159" s="256"/>
      <c r="B159" s="257" t="s">
        <v>122</v>
      </c>
      <c r="C159" s="256">
        <v>105000</v>
      </c>
      <c r="D159" s="256">
        <v>123884</v>
      </c>
      <c r="E159" s="256"/>
      <c r="F159" s="256"/>
    </row>
    <row r="160" spans="1:6" ht="13.5">
      <c r="A160" s="37"/>
      <c r="B160" s="64" t="s">
        <v>123</v>
      </c>
      <c r="C160" s="54">
        <v>30000</v>
      </c>
      <c r="D160" s="238">
        <v>39000</v>
      </c>
      <c r="E160" s="53">
        <v>35000</v>
      </c>
      <c r="F160" s="44">
        <v>35000</v>
      </c>
    </row>
    <row r="161" spans="1:6" s="258" customFormat="1" ht="13.5">
      <c r="A161" s="256"/>
      <c r="B161" s="257" t="s">
        <v>124</v>
      </c>
      <c r="C161" s="256">
        <v>578711</v>
      </c>
      <c r="D161" s="256">
        <v>805459</v>
      </c>
      <c r="E161" s="256">
        <v>850000</v>
      </c>
      <c r="F161" s="256">
        <v>900000</v>
      </c>
    </row>
    <row r="162" spans="1:6" ht="13.5">
      <c r="A162" s="37"/>
      <c r="B162" s="64" t="s">
        <v>125</v>
      </c>
      <c r="C162" s="54">
        <v>3000</v>
      </c>
      <c r="D162" s="238">
        <v>5000</v>
      </c>
      <c r="E162" s="53">
        <v>6200</v>
      </c>
      <c r="F162" s="53">
        <v>7200</v>
      </c>
    </row>
    <row r="163" spans="1:6" ht="13.5">
      <c r="A163" s="37"/>
      <c r="B163" s="64" t="s">
        <v>179</v>
      </c>
      <c r="C163" s="54">
        <v>5000</v>
      </c>
      <c r="D163" s="238">
        <v>6000</v>
      </c>
      <c r="E163" s="53">
        <v>6000</v>
      </c>
      <c r="F163" s="53">
        <v>6000</v>
      </c>
    </row>
    <row r="164" spans="1:6" ht="13.5">
      <c r="A164" s="37"/>
      <c r="B164" s="67" t="s">
        <v>126</v>
      </c>
      <c r="C164" s="54">
        <v>500</v>
      </c>
      <c r="D164" s="238">
        <v>500</v>
      </c>
      <c r="E164" s="53">
        <v>500</v>
      </c>
      <c r="F164" s="53">
        <v>500</v>
      </c>
    </row>
    <row r="165" spans="1:8" s="252" customFormat="1" ht="13.5">
      <c r="A165" s="250"/>
      <c r="B165" s="269" t="s">
        <v>127</v>
      </c>
      <c r="C165" s="250">
        <v>60623</v>
      </c>
      <c r="D165" s="250">
        <v>60623</v>
      </c>
      <c r="E165" s="250">
        <v>60623</v>
      </c>
      <c r="F165" s="250">
        <v>60623</v>
      </c>
      <c r="H165" s="268">
        <f>D166+D168</f>
        <v>179153</v>
      </c>
    </row>
    <row r="166" spans="1:8" ht="13.5">
      <c r="A166" s="37"/>
      <c r="B166" s="55" t="s">
        <v>88</v>
      </c>
      <c r="C166" s="54">
        <v>23994</v>
      </c>
      <c r="D166" s="238">
        <v>39201</v>
      </c>
      <c r="E166" s="53">
        <v>15338</v>
      </c>
      <c r="F166" s="53">
        <v>14162</v>
      </c>
      <c r="H166" s="3"/>
    </row>
    <row r="167" spans="1:6" ht="13.5">
      <c r="A167" s="37"/>
      <c r="B167" s="55" t="s">
        <v>276</v>
      </c>
      <c r="C167" s="54">
        <v>2436</v>
      </c>
      <c r="D167" s="238">
        <v>0</v>
      </c>
      <c r="E167" s="53">
        <v>0</v>
      </c>
      <c r="F167" s="53">
        <v>0</v>
      </c>
    </row>
    <row r="168" spans="1:6" ht="13.5">
      <c r="A168" s="37"/>
      <c r="B168" s="55" t="s">
        <v>150</v>
      </c>
      <c r="C168" s="54">
        <v>111785</v>
      </c>
      <c r="D168" s="238">
        <v>139952</v>
      </c>
      <c r="E168" s="53">
        <v>139952</v>
      </c>
      <c r="F168" s="53">
        <v>139952</v>
      </c>
    </row>
    <row r="169" spans="1:6" ht="13.5">
      <c r="A169" s="37"/>
      <c r="B169" s="55" t="s">
        <v>152</v>
      </c>
      <c r="C169" s="54">
        <v>100000</v>
      </c>
      <c r="D169" s="238">
        <v>100000</v>
      </c>
      <c r="E169" s="53">
        <v>100000</v>
      </c>
      <c r="F169" s="53">
        <v>100000</v>
      </c>
    </row>
    <row r="170" spans="1:6" ht="13.5">
      <c r="A170" s="37"/>
      <c r="B170" s="55" t="s">
        <v>128</v>
      </c>
      <c r="C170" s="45">
        <v>40000</v>
      </c>
      <c r="D170" s="241">
        <v>40000</v>
      </c>
      <c r="E170" s="68">
        <v>40000</v>
      </c>
      <c r="F170" s="68">
        <v>40000</v>
      </c>
    </row>
    <row r="171" spans="1:8" s="249" customFormat="1" ht="13.5">
      <c r="A171" s="69">
        <v>650</v>
      </c>
      <c r="B171" s="247" t="s">
        <v>129</v>
      </c>
      <c r="C171" s="69">
        <f>SUM(C173:C176)</f>
        <v>151140</v>
      </c>
      <c r="D171" s="69">
        <f>SUM(D173:D176)</f>
        <v>98042</v>
      </c>
      <c r="E171" s="69">
        <f>SUM(E173:E176)</f>
        <v>73942</v>
      </c>
      <c r="F171" s="69">
        <f>SUM(F173:F176)</f>
        <v>52837</v>
      </c>
      <c r="G171" s="248">
        <f>D171+D103+D218</f>
        <v>2972243</v>
      </c>
      <c r="H171" s="248"/>
    </row>
    <row r="172" spans="1:6" ht="13.5">
      <c r="A172" s="37"/>
      <c r="B172" s="64" t="s">
        <v>4</v>
      </c>
      <c r="C172" s="45"/>
      <c r="D172" s="238"/>
      <c r="E172" s="37"/>
      <c r="F172" s="44"/>
    </row>
    <row r="173" spans="1:6" ht="13.5">
      <c r="A173" s="37"/>
      <c r="B173" s="64" t="s">
        <v>140</v>
      </c>
      <c r="C173" s="54">
        <v>3140</v>
      </c>
      <c r="D173" s="238">
        <v>3042</v>
      </c>
      <c r="E173" s="37">
        <v>2942</v>
      </c>
      <c r="F173" s="44">
        <v>2837</v>
      </c>
    </row>
    <row r="174" spans="1:6" ht="13.5">
      <c r="A174" s="37"/>
      <c r="B174" s="64" t="s">
        <v>141</v>
      </c>
      <c r="C174" s="54">
        <v>65000</v>
      </c>
      <c r="D174" s="238">
        <v>60000</v>
      </c>
      <c r="E174" s="53">
        <v>55000</v>
      </c>
      <c r="F174" s="53">
        <v>50000</v>
      </c>
    </row>
    <row r="175" spans="1:6" ht="13.5">
      <c r="A175" s="37"/>
      <c r="B175" s="64" t="s">
        <v>232</v>
      </c>
      <c r="C175" s="45">
        <v>40000</v>
      </c>
      <c r="D175" s="238">
        <v>32000</v>
      </c>
      <c r="E175" s="53">
        <v>16000</v>
      </c>
      <c r="F175" s="53">
        <v>0</v>
      </c>
    </row>
    <row r="176" spans="1:6" ht="14.25" thickBot="1">
      <c r="A176" s="37"/>
      <c r="B176" s="64" t="s">
        <v>138</v>
      </c>
      <c r="C176" s="54">
        <v>43000</v>
      </c>
      <c r="D176" s="238">
        <v>3000</v>
      </c>
      <c r="E176" s="53">
        <v>0</v>
      </c>
      <c r="F176" s="53">
        <v>0</v>
      </c>
    </row>
    <row r="177" spans="1:6" ht="13.5">
      <c r="A177" s="11"/>
      <c r="B177" s="11"/>
      <c r="C177" s="30" t="s">
        <v>225</v>
      </c>
      <c r="D177" s="235" t="s">
        <v>225</v>
      </c>
      <c r="E177" s="22" t="s">
        <v>225</v>
      </c>
      <c r="F177" s="22" t="s">
        <v>225</v>
      </c>
    </row>
    <row r="178" spans="1:6" ht="13.5">
      <c r="A178" s="12"/>
      <c r="B178" s="12" t="s">
        <v>2</v>
      </c>
      <c r="C178" s="31" t="s">
        <v>224</v>
      </c>
      <c r="D178" s="236" t="s">
        <v>224</v>
      </c>
      <c r="E178" s="23" t="s">
        <v>224</v>
      </c>
      <c r="F178" s="23" t="s">
        <v>224</v>
      </c>
    </row>
    <row r="179" spans="1:6" ht="13.5">
      <c r="A179" s="12"/>
      <c r="B179" s="12"/>
      <c r="C179" s="31">
        <v>2011</v>
      </c>
      <c r="D179" s="236">
        <v>2012</v>
      </c>
      <c r="E179" s="23">
        <v>2013</v>
      </c>
      <c r="F179" s="23">
        <v>2014</v>
      </c>
    </row>
    <row r="180" spans="1:6" ht="14.25" thickBot="1">
      <c r="A180" s="14"/>
      <c r="B180" s="14"/>
      <c r="C180" s="32" t="s">
        <v>186</v>
      </c>
      <c r="D180" s="237" t="s">
        <v>186</v>
      </c>
      <c r="E180" s="14" t="s">
        <v>186</v>
      </c>
      <c r="F180" s="14" t="s">
        <v>186</v>
      </c>
    </row>
    <row r="181" spans="1:6" s="245" customFormat="1" ht="13.5">
      <c r="A181" s="261"/>
      <c r="B181" s="260" t="s">
        <v>130</v>
      </c>
      <c r="C181" s="41">
        <f>SUM(C202:C217,C182:C200)</f>
        <v>5716290</v>
      </c>
      <c r="D181" s="152">
        <v>4845171</v>
      </c>
      <c r="E181" s="152">
        <v>1921000</v>
      </c>
      <c r="F181" s="152">
        <v>1589000</v>
      </c>
    </row>
    <row r="182" spans="1:6" ht="13.5">
      <c r="A182" s="37"/>
      <c r="B182" s="43" t="s">
        <v>246</v>
      </c>
      <c r="C182" s="45">
        <v>6020</v>
      </c>
      <c r="D182" s="238"/>
      <c r="E182" s="37"/>
      <c r="F182" s="44"/>
    </row>
    <row r="183" spans="1:6" ht="13.5">
      <c r="A183" s="37"/>
      <c r="B183" s="70" t="s">
        <v>131</v>
      </c>
      <c r="C183" s="45">
        <v>50000</v>
      </c>
      <c r="D183" s="238"/>
      <c r="E183" s="37"/>
      <c r="F183" s="37"/>
    </row>
    <row r="184" spans="1:7" ht="13.5">
      <c r="A184" s="37"/>
      <c r="B184" s="70" t="s">
        <v>162</v>
      </c>
      <c r="C184" s="54">
        <v>6800</v>
      </c>
      <c r="D184" s="238"/>
      <c r="E184" s="53"/>
      <c r="F184" s="53"/>
      <c r="G184" s="5"/>
    </row>
    <row r="185" spans="1:6" ht="13.5">
      <c r="A185" s="37"/>
      <c r="B185" s="70" t="s">
        <v>191</v>
      </c>
      <c r="C185" s="54">
        <v>50750</v>
      </c>
      <c r="D185" s="238"/>
      <c r="E185" s="53"/>
      <c r="F185" s="61"/>
    </row>
    <row r="186" spans="1:6" ht="13.5">
      <c r="A186" s="37"/>
      <c r="B186" s="70" t="s">
        <v>244</v>
      </c>
      <c r="C186" s="54">
        <v>5000</v>
      </c>
      <c r="D186" s="238"/>
      <c r="E186" s="53"/>
      <c r="F186" s="61"/>
    </row>
    <row r="187" spans="1:7" ht="13.5">
      <c r="A187" s="37"/>
      <c r="B187" s="70" t="s">
        <v>132</v>
      </c>
      <c r="C187" s="54">
        <v>50000</v>
      </c>
      <c r="D187" s="238"/>
      <c r="E187" s="53"/>
      <c r="F187" s="61"/>
      <c r="G187" s="3"/>
    </row>
    <row r="188" spans="1:6" ht="13.5">
      <c r="A188" s="37"/>
      <c r="B188" s="70" t="s">
        <v>203</v>
      </c>
      <c r="C188" s="54">
        <v>20000</v>
      </c>
      <c r="D188" s="238"/>
      <c r="E188" s="53"/>
      <c r="F188" s="44"/>
    </row>
    <row r="189" spans="1:6" ht="13.5">
      <c r="A189" s="37"/>
      <c r="B189" s="70" t="s">
        <v>238</v>
      </c>
      <c r="C189" s="54">
        <v>5042</v>
      </c>
      <c r="D189" s="238"/>
      <c r="E189" s="53"/>
      <c r="F189" s="44"/>
    </row>
    <row r="190" spans="1:6" ht="15">
      <c r="A190" s="37"/>
      <c r="B190" s="71" t="s">
        <v>218</v>
      </c>
      <c r="C190" s="54">
        <v>7300</v>
      </c>
      <c r="D190" s="238"/>
      <c r="E190" s="53"/>
      <c r="F190" s="44"/>
    </row>
    <row r="191" spans="1:6" ht="15">
      <c r="A191" s="37"/>
      <c r="B191" s="71" t="s">
        <v>249</v>
      </c>
      <c r="C191" s="54">
        <v>6720</v>
      </c>
      <c r="D191" s="238"/>
      <c r="E191" s="53"/>
      <c r="F191" s="44"/>
    </row>
    <row r="192" spans="1:6" ht="15">
      <c r="A192" s="37"/>
      <c r="B192" s="71" t="s">
        <v>260</v>
      </c>
      <c r="C192" s="54">
        <v>19356</v>
      </c>
      <c r="D192" s="238"/>
      <c r="E192" s="53"/>
      <c r="F192" s="44"/>
    </row>
    <row r="193" spans="1:6" ht="13.5">
      <c r="A193" s="37"/>
      <c r="B193" s="70" t="s">
        <v>473</v>
      </c>
      <c r="C193" s="54"/>
      <c r="D193" s="238"/>
      <c r="E193" s="53"/>
      <c r="F193" s="44"/>
    </row>
    <row r="194" spans="1:6" ht="13.5">
      <c r="A194" s="37"/>
      <c r="B194" s="70" t="s">
        <v>254</v>
      </c>
      <c r="C194" s="54">
        <v>30000</v>
      </c>
      <c r="D194" s="238"/>
      <c r="E194" s="53"/>
      <c r="F194" s="44"/>
    </row>
    <row r="195" spans="1:6" ht="13.5">
      <c r="A195" s="37"/>
      <c r="B195" s="70" t="s">
        <v>157</v>
      </c>
      <c r="C195" s="54">
        <v>34500</v>
      </c>
      <c r="D195" s="238"/>
      <c r="E195" s="53"/>
      <c r="F195" s="44"/>
    </row>
    <row r="196" spans="1:6" ht="13.5">
      <c r="A196" s="37"/>
      <c r="B196" s="37" t="s">
        <v>256</v>
      </c>
      <c r="C196" s="54">
        <v>1500</v>
      </c>
      <c r="D196" s="238"/>
      <c r="E196" s="53"/>
      <c r="F196" s="44"/>
    </row>
    <row r="197" spans="1:6" ht="13.5">
      <c r="A197" s="37"/>
      <c r="B197" s="37" t="s">
        <v>253</v>
      </c>
      <c r="C197" s="54">
        <v>15000</v>
      </c>
      <c r="D197" s="238"/>
      <c r="E197" s="53"/>
      <c r="F197" s="44"/>
    </row>
    <row r="198" spans="1:6" ht="13.5">
      <c r="A198" s="37"/>
      <c r="B198" s="70" t="s">
        <v>215</v>
      </c>
      <c r="C198" s="54">
        <v>349634</v>
      </c>
      <c r="D198" s="238"/>
      <c r="E198" s="37"/>
      <c r="F198" s="44"/>
    </row>
    <row r="199" spans="1:6" ht="13.5">
      <c r="A199" s="37"/>
      <c r="B199" s="37" t="s">
        <v>180</v>
      </c>
      <c r="C199" s="54">
        <v>20000</v>
      </c>
      <c r="D199" s="238"/>
      <c r="E199" s="37"/>
      <c r="F199" s="44"/>
    </row>
    <row r="200" spans="1:6" ht="17.25" customHeight="1">
      <c r="A200" s="37"/>
      <c r="B200" s="55" t="s">
        <v>245</v>
      </c>
      <c r="C200" s="54">
        <v>185000</v>
      </c>
      <c r="D200" s="238"/>
      <c r="E200" s="37"/>
      <c r="F200" s="53"/>
    </row>
    <row r="201" spans="1:6" ht="17.25" customHeight="1">
      <c r="A201" s="37"/>
      <c r="B201" s="55" t="s">
        <v>266</v>
      </c>
      <c r="C201" s="54">
        <v>30595</v>
      </c>
      <c r="D201" s="238"/>
      <c r="E201" s="37"/>
      <c r="F201" s="44"/>
    </row>
    <row r="202" spans="1:6" ht="17.25" customHeight="1">
      <c r="A202" s="37"/>
      <c r="B202" s="70" t="s">
        <v>216</v>
      </c>
      <c r="C202" s="54">
        <v>50000</v>
      </c>
      <c r="D202" s="238"/>
      <c r="E202" s="37"/>
      <c r="F202" s="44"/>
    </row>
    <row r="203" spans="1:6" ht="17.25" customHeight="1">
      <c r="A203" s="37"/>
      <c r="B203" s="70" t="s">
        <v>195</v>
      </c>
      <c r="C203" s="54">
        <v>0</v>
      </c>
      <c r="D203" s="238"/>
      <c r="E203" s="37"/>
      <c r="F203" s="44"/>
    </row>
    <row r="204" spans="1:6" ht="17.25" customHeight="1">
      <c r="A204" s="37"/>
      <c r="B204" s="70" t="s">
        <v>189</v>
      </c>
      <c r="C204" s="45">
        <v>0</v>
      </c>
      <c r="D204" s="238"/>
      <c r="E204" s="53"/>
      <c r="F204" s="44"/>
    </row>
    <row r="205" spans="1:6" ht="17.25" customHeight="1">
      <c r="A205" s="37"/>
      <c r="B205" s="70" t="s">
        <v>214</v>
      </c>
      <c r="C205" s="54">
        <v>545045</v>
      </c>
      <c r="D205" s="238"/>
      <c r="E205" s="37"/>
      <c r="F205" s="44"/>
    </row>
    <row r="206" spans="1:6" ht="13.5">
      <c r="A206" s="37"/>
      <c r="B206" s="70" t="s">
        <v>190</v>
      </c>
      <c r="C206" s="54">
        <v>0</v>
      </c>
      <c r="D206" s="238"/>
      <c r="E206" s="37"/>
      <c r="F206" s="44"/>
    </row>
    <row r="207" spans="1:6" ht="13.5">
      <c r="A207" s="37"/>
      <c r="B207" s="70" t="s">
        <v>208</v>
      </c>
      <c r="C207" s="54">
        <v>802485</v>
      </c>
      <c r="D207" s="238"/>
      <c r="E207" s="37"/>
      <c r="F207" s="61"/>
    </row>
    <row r="208" spans="1:6" ht="13.5">
      <c r="A208" s="37"/>
      <c r="B208" s="70" t="s">
        <v>258</v>
      </c>
      <c r="C208" s="54">
        <v>100000</v>
      </c>
      <c r="D208" s="238"/>
      <c r="E208" s="37"/>
      <c r="F208" s="44"/>
    </row>
    <row r="209" spans="1:7" ht="14.25" customHeight="1">
      <c r="A209" s="37"/>
      <c r="B209" s="70" t="s">
        <v>170</v>
      </c>
      <c r="C209" s="54">
        <v>1799932</v>
      </c>
      <c r="D209" s="238"/>
      <c r="E209" s="37"/>
      <c r="F209" s="61"/>
      <c r="G209" s="3"/>
    </row>
    <row r="210" spans="1:6" ht="14.25" customHeight="1">
      <c r="A210" s="37"/>
      <c r="B210" s="70" t="s">
        <v>171</v>
      </c>
      <c r="C210" s="54">
        <v>1135750</v>
      </c>
      <c r="D210" s="238"/>
      <c r="E210" s="53"/>
      <c r="F210" s="44"/>
    </row>
    <row r="211" spans="1:6" ht="14.25" customHeight="1">
      <c r="A211" s="37"/>
      <c r="B211" s="70" t="s">
        <v>172</v>
      </c>
      <c r="C211" s="54">
        <v>28000</v>
      </c>
      <c r="D211" s="238"/>
      <c r="E211" s="37"/>
      <c r="F211" s="44"/>
    </row>
    <row r="212" spans="1:6" ht="14.25" customHeight="1">
      <c r="A212" s="37"/>
      <c r="B212" s="70" t="s">
        <v>171</v>
      </c>
      <c r="C212" s="54">
        <v>20370</v>
      </c>
      <c r="D212" s="238"/>
      <c r="E212" s="37"/>
      <c r="F212" s="61"/>
    </row>
    <row r="213" spans="1:6" ht="14.25" customHeight="1">
      <c r="A213" s="37"/>
      <c r="B213" s="70" t="s">
        <v>158</v>
      </c>
      <c r="C213" s="54">
        <v>247860</v>
      </c>
      <c r="D213" s="238"/>
      <c r="E213" s="37"/>
      <c r="F213" s="44"/>
    </row>
    <row r="214" spans="1:6" ht="14.25" customHeight="1">
      <c r="A214" s="37"/>
      <c r="B214" s="70" t="s">
        <v>159</v>
      </c>
      <c r="C214" s="54">
        <v>116226</v>
      </c>
      <c r="D214" s="238"/>
      <c r="E214" s="37"/>
      <c r="F214" s="44"/>
    </row>
    <row r="215" spans="1:6" ht="14.25" customHeight="1">
      <c r="A215" s="37"/>
      <c r="B215" s="70" t="s">
        <v>231</v>
      </c>
      <c r="C215" s="54"/>
      <c r="D215" s="238"/>
      <c r="E215" s="37"/>
      <c r="F215" s="44"/>
    </row>
    <row r="216" spans="1:6" ht="14.25" customHeight="1">
      <c r="A216" s="37"/>
      <c r="B216" s="70" t="s">
        <v>271</v>
      </c>
      <c r="C216" s="45">
        <v>6000</v>
      </c>
      <c r="D216" s="241"/>
      <c r="E216" s="1"/>
      <c r="F216" s="44"/>
    </row>
    <row r="217" spans="1:6" s="7" customFormat="1" ht="13.5">
      <c r="A217" s="53"/>
      <c r="B217" s="44" t="s">
        <v>248</v>
      </c>
      <c r="C217" s="45">
        <v>2000</v>
      </c>
      <c r="D217" s="238"/>
      <c r="E217" s="53"/>
      <c r="F217" s="44"/>
    </row>
    <row r="218" spans="1:6" ht="13.5">
      <c r="A218" s="37"/>
      <c r="B218" s="72" t="s">
        <v>133</v>
      </c>
      <c r="C218" s="49">
        <f>SUM(C220)</f>
        <v>2501771</v>
      </c>
      <c r="D218" s="49">
        <f>SUM(D220)</f>
        <v>2782989</v>
      </c>
      <c r="E218" s="48">
        <f>SUM(E220)</f>
        <v>1136770</v>
      </c>
      <c r="F218" s="48">
        <f>SUM(F220)</f>
        <v>514248</v>
      </c>
    </row>
    <row r="219" spans="1:6" ht="13.5">
      <c r="A219" s="37"/>
      <c r="B219" s="64" t="s">
        <v>4</v>
      </c>
      <c r="C219" s="45"/>
      <c r="D219" s="238"/>
      <c r="E219" s="37"/>
      <c r="F219" s="44"/>
    </row>
    <row r="220" spans="1:6" ht="13.5">
      <c r="A220" s="37"/>
      <c r="B220" s="38" t="s">
        <v>134</v>
      </c>
      <c r="C220" s="41">
        <f>SUM(C222:C234)</f>
        <v>2501771</v>
      </c>
      <c r="D220" s="41">
        <f>SUM(D222:D234)</f>
        <v>2782989</v>
      </c>
      <c r="E220" s="40">
        <f>SUM(E222:E234)</f>
        <v>1136770</v>
      </c>
      <c r="F220" s="40">
        <f>SUM(F222:F234)</f>
        <v>514248</v>
      </c>
    </row>
    <row r="221" spans="1:6" ht="13.5">
      <c r="A221" s="37"/>
      <c r="B221" s="64" t="s">
        <v>25</v>
      </c>
      <c r="C221" s="45"/>
      <c r="D221" s="238"/>
      <c r="E221" s="37"/>
      <c r="F221" s="44"/>
    </row>
    <row r="222" spans="1:6" ht="13.5">
      <c r="A222" s="37"/>
      <c r="B222" s="64" t="s">
        <v>135</v>
      </c>
      <c r="C222" s="54">
        <v>0</v>
      </c>
      <c r="D222" s="238">
        <v>0</v>
      </c>
      <c r="E222" s="53">
        <v>0</v>
      </c>
      <c r="F222" s="44"/>
    </row>
    <row r="223" spans="1:6" ht="13.5">
      <c r="A223" s="37"/>
      <c r="B223" s="70" t="s">
        <v>136</v>
      </c>
      <c r="C223" s="54">
        <v>2130</v>
      </c>
      <c r="D223" s="238">
        <v>2225</v>
      </c>
      <c r="E223" s="37">
        <v>2324</v>
      </c>
      <c r="F223" s="53">
        <v>2430</v>
      </c>
    </row>
    <row r="224" spans="1:6" ht="13.5">
      <c r="A224" s="37"/>
      <c r="B224" s="70" t="s">
        <v>137</v>
      </c>
      <c r="C224" s="54">
        <v>123061</v>
      </c>
      <c r="D224" s="238">
        <v>123061</v>
      </c>
      <c r="E224" s="37">
        <v>123061</v>
      </c>
      <c r="F224" s="37">
        <v>123061</v>
      </c>
    </row>
    <row r="225" spans="1:6" s="252" customFormat="1" ht="13.5">
      <c r="A225" s="250"/>
      <c r="B225" s="264" t="s">
        <v>227</v>
      </c>
      <c r="C225" s="250">
        <v>1300000</v>
      </c>
      <c r="D225" s="250">
        <v>1576971</v>
      </c>
      <c r="E225" s="250">
        <v>0</v>
      </c>
      <c r="F225" s="250">
        <v>0</v>
      </c>
    </row>
    <row r="226" spans="1:6" ht="13.5">
      <c r="A226" s="37"/>
      <c r="B226" s="70" t="s">
        <v>228</v>
      </c>
      <c r="C226" s="54">
        <v>108000</v>
      </c>
      <c r="D226" s="238">
        <v>108000</v>
      </c>
      <c r="E226" s="53">
        <v>108000</v>
      </c>
      <c r="F226" s="53">
        <v>108000</v>
      </c>
    </row>
    <row r="227" spans="1:6" ht="13.5">
      <c r="A227" s="37"/>
      <c r="B227" s="70" t="s">
        <v>229</v>
      </c>
      <c r="C227" s="54">
        <v>500000</v>
      </c>
      <c r="D227" s="238">
        <v>500000</v>
      </c>
      <c r="E227" s="53">
        <v>500000</v>
      </c>
      <c r="F227" s="53">
        <v>0</v>
      </c>
    </row>
    <row r="228" spans="1:6" ht="13.5">
      <c r="A228" s="37"/>
      <c r="B228" s="70" t="s">
        <v>201</v>
      </c>
      <c r="C228" s="54">
        <v>51550</v>
      </c>
      <c r="D228" s="238">
        <v>51550</v>
      </c>
      <c r="E228" s="53">
        <v>0</v>
      </c>
      <c r="F228" s="53">
        <v>0</v>
      </c>
    </row>
    <row r="229" spans="1:6" ht="13.5">
      <c r="A229" s="37"/>
      <c r="B229" s="70" t="s">
        <v>175</v>
      </c>
      <c r="C229" s="54">
        <v>66056</v>
      </c>
      <c r="D229" s="238">
        <v>66056</v>
      </c>
      <c r="E229" s="53">
        <v>66056</v>
      </c>
      <c r="F229" s="53">
        <v>66056</v>
      </c>
    </row>
    <row r="230" spans="1:6" ht="13.5">
      <c r="A230" s="37"/>
      <c r="B230" s="70" t="s">
        <v>139</v>
      </c>
      <c r="C230" s="54">
        <v>116712</v>
      </c>
      <c r="D230" s="238">
        <v>119712</v>
      </c>
      <c r="E230" s="37">
        <v>122628</v>
      </c>
      <c r="F230" s="44"/>
    </row>
    <row r="231" spans="1:6" ht="13.5">
      <c r="A231" s="37"/>
      <c r="B231" s="70" t="s">
        <v>164</v>
      </c>
      <c r="C231" s="54">
        <v>19561</v>
      </c>
      <c r="D231" s="238">
        <v>20713</v>
      </c>
      <c r="E231" s="53">
        <v>0</v>
      </c>
      <c r="F231" s="53">
        <v>0</v>
      </c>
    </row>
    <row r="232" spans="1:6" s="7" customFormat="1" ht="13.5">
      <c r="A232" s="53"/>
      <c r="B232" s="53" t="s">
        <v>174</v>
      </c>
      <c r="C232" s="54">
        <v>78869</v>
      </c>
      <c r="D232" s="238">
        <v>78869</v>
      </c>
      <c r="E232" s="53">
        <v>78869</v>
      </c>
      <c r="F232" s="53">
        <v>78869</v>
      </c>
    </row>
    <row r="233" spans="1:6" s="7" customFormat="1" ht="13.5">
      <c r="A233" s="53"/>
      <c r="B233" s="53" t="s">
        <v>173</v>
      </c>
      <c r="C233" s="54">
        <v>126645</v>
      </c>
      <c r="D233" s="238">
        <v>126645</v>
      </c>
      <c r="E233" s="53">
        <v>126645</v>
      </c>
      <c r="F233" s="53">
        <v>126645</v>
      </c>
    </row>
    <row r="234" spans="1:7" s="7" customFormat="1" ht="13.5">
      <c r="A234" s="53"/>
      <c r="B234" s="53" t="s">
        <v>217</v>
      </c>
      <c r="C234" s="54">
        <v>9187</v>
      </c>
      <c r="D234" s="238">
        <v>9187</v>
      </c>
      <c r="E234" s="53">
        <v>9187</v>
      </c>
      <c r="F234" s="53">
        <v>9187</v>
      </c>
      <c r="G234" s="155">
        <f>D234+D233+D232+D229</f>
        <v>280757</v>
      </c>
    </row>
    <row r="235" spans="1:7" s="7" customFormat="1" ht="14.25" thickBot="1">
      <c r="A235" s="73"/>
      <c r="B235" s="73"/>
      <c r="C235" s="74"/>
      <c r="D235" s="242"/>
      <c r="E235" s="153"/>
      <c r="F235" s="153"/>
      <c r="G235" s="155">
        <f>D223+G234</f>
        <v>282982</v>
      </c>
    </row>
    <row r="236" ht="13.5">
      <c r="G236" s="3">
        <f>D220-G235</f>
        <v>2500007</v>
      </c>
    </row>
    <row r="237" ht="13.5">
      <c r="G237" s="3">
        <f>G236+D103</f>
        <v>2591219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&amp;CSchválený rozpočet 2011- 2013</oddHeader>
    <oddFooter>&amp;LVypracoval: Ing. Leskovjanská&amp;C&amp;P</oddFooter>
  </headerFooter>
  <rowBreaks count="3" manualBreakCount="3">
    <brk id="64" max="255" man="1"/>
    <brk id="128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26"/>
  <sheetViews>
    <sheetView view="pageBreakPreview" zoomScaleSheetLayoutView="100" workbookViewId="0" topLeftCell="A1">
      <selection activeCell="L26" sqref="L26"/>
    </sheetView>
  </sheetViews>
  <sheetFormatPr defaultColWidth="9.140625" defaultRowHeight="12.75"/>
  <cols>
    <col min="2" max="2" width="53.00390625" style="0" customWidth="1"/>
    <col min="3" max="3" width="12.00390625" style="7" customWidth="1"/>
    <col min="4" max="4" width="11.421875" style="7" customWidth="1"/>
    <col min="5" max="5" width="12.00390625" style="7" customWidth="1"/>
  </cols>
  <sheetData>
    <row r="1" spans="2:5" ht="13.5">
      <c r="B1" s="282" t="s">
        <v>448</v>
      </c>
      <c r="C1" s="284"/>
      <c r="D1" s="284"/>
      <c r="E1" s="284"/>
    </row>
    <row r="2" spans="2:5" ht="14.25" thickBot="1">
      <c r="B2" s="283"/>
      <c r="C2" s="147">
        <v>2012</v>
      </c>
      <c r="D2" s="147">
        <v>2013</v>
      </c>
      <c r="E2" s="147">
        <v>2014</v>
      </c>
    </row>
    <row r="3" spans="2:5" ht="14.25" thickBot="1">
      <c r="B3" s="138" t="s">
        <v>449</v>
      </c>
      <c r="C3" s="148"/>
      <c r="D3" s="149"/>
      <c r="E3" s="149"/>
    </row>
    <row r="4" spans="2:5" s="7" customFormat="1" ht="13.5">
      <c r="B4" s="139" t="s">
        <v>474</v>
      </c>
      <c r="C4" s="137">
        <v>100000</v>
      </c>
      <c r="D4" s="137">
        <v>100000</v>
      </c>
      <c r="E4" s="137">
        <v>100000</v>
      </c>
    </row>
    <row r="5" spans="2:5" s="7" customFormat="1" ht="14.25" thickBot="1">
      <c r="B5" s="70" t="s">
        <v>191</v>
      </c>
      <c r="C5" s="137">
        <v>50000</v>
      </c>
      <c r="D5" s="137">
        <v>50000</v>
      </c>
      <c r="E5" s="137">
        <v>50000</v>
      </c>
    </row>
    <row r="6" spans="2:5" ht="13.5">
      <c r="B6" s="140" t="s">
        <v>450</v>
      </c>
      <c r="C6" s="143">
        <v>5500</v>
      </c>
      <c r="D6" s="143">
        <v>6000</v>
      </c>
      <c r="E6" s="143">
        <v>7000</v>
      </c>
    </row>
    <row r="7" spans="2:5" ht="13.5">
      <c r="B7" s="141" t="s">
        <v>451</v>
      </c>
      <c r="C7" s="144">
        <v>40000</v>
      </c>
      <c r="D7" s="144">
        <v>40000</v>
      </c>
      <c r="E7" s="144">
        <v>45000</v>
      </c>
    </row>
    <row r="8" spans="2:5" ht="13.5">
      <c r="B8" s="141" t="s">
        <v>475</v>
      </c>
      <c r="C8" s="144">
        <v>25000</v>
      </c>
      <c r="D8" s="144">
        <v>30000</v>
      </c>
      <c r="E8" s="144">
        <v>35000</v>
      </c>
    </row>
    <row r="9" spans="2:5" ht="13.5">
      <c r="B9" s="141" t="s">
        <v>203</v>
      </c>
      <c r="C9" s="144">
        <v>25000</v>
      </c>
      <c r="D9" s="144">
        <v>27000</v>
      </c>
      <c r="E9" s="144">
        <v>27000</v>
      </c>
    </row>
    <row r="10" spans="2:5" s="252" customFormat="1" ht="13.5">
      <c r="B10" s="270" t="s">
        <v>452</v>
      </c>
      <c r="C10" s="271">
        <v>246600</v>
      </c>
      <c r="D10" s="271">
        <v>0</v>
      </c>
      <c r="E10" s="272">
        <v>0</v>
      </c>
    </row>
    <row r="11" spans="2:5" s="252" customFormat="1" ht="13.5">
      <c r="B11" s="270" t="s">
        <v>476</v>
      </c>
      <c r="C11" s="275">
        <v>135000</v>
      </c>
      <c r="D11" s="276">
        <v>0</v>
      </c>
      <c r="E11" s="276">
        <v>0</v>
      </c>
    </row>
    <row r="12" spans="2:5" ht="13.5">
      <c r="B12" s="141" t="s">
        <v>477</v>
      </c>
      <c r="C12" s="144">
        <v>20000</v>
      </c>
      <c r="D12" s="145">
        <v>0</v>
      </c>
      <c r="E12" s="145">
        <v>0</v>
      </c>
    </row>
    <row r="13" spans="2:5" ht="13.5">
      <c r="B13" s="141" t="s">
        <v>453</v>
      </c>
      <c r="C13" s="144">
        <v>868100</v>
      </c>
      <c r="D13" s="144">
        <v>300000</v>
      </c>
      <c r="E13" s="144">
        <v>350000</v>
      </c>
    </row>
    <row r="14" spans="2:5" s="252" customFormat="1" ht="13.5">
      <c r="B14" s="270" t="s">
        <v>478</v>
      </c>
      <c r="C14" s="271">
        <v>1576971</v>
      </c>
      <c r="D14" s="272">
        <v>0</v>
      </c>
      <c r="E14" s="273">
        <v>0</v>
      </c>
    </row>
    <row r="15" spans="2:5" ht="13.5">
      <c r="B15" s="142" t="s">
        <v>479</v>
      </c>
      <c r="C15" s="144">
        <v>200000</v>
      </c>
      <c r="D15" s="146">
        <v>210000</v>
      </c>
      <c r="E15" s="144">
        <v>220000</v>
      </c>
    </row>
    <row r="16" spans="2:5" ht="13.5">
      <c r="B16" s="142" t="s">
        <v>480</v>
      </c>
      <c r="C16" s="143">
        <v>185000</v>
      </c>
      <c r="D16" s="144">
        <v>200000</v>
      </c>
      <c r="E16" s="146">
        <v>215000</v>
      </c>
    </row>
    <row r="17" spans="2:5" ht="13.5">
      <c r="B17" s="142" t="s">
        <v>481</v>
      </c>
      <c r="C17" s="144">
        <v>6000</v>
      </c>
      <c r="D17" s="144">
        <v>8000</v>
      </c>
      <c r="E17" s="144">
        <v>10000</v>
      </c>
    </row>
    <row r="18" spans="2:5" ht="13.5">
      <c r="B18" s="142" t="s">
        <v>482</v>
      </c>
      <c r="C18" s="144">
        <v>2000</v>
      </c>
      <c r="D18" s="144">
        <v>0</v>
      </c>
      <c r="E18" s="144">
        <v>0</v>
      </c>
    </row>
    <row r="19" spans="2:5" s="252" customFormat="1" ht="13.5">
      <c r="B19" s="274" t="s">
        <v>483</v>
      </c>
      <c r="C19" s="271">
        <v>20000</v>
      </c>
      <c r="D19" s="271">
        <v>25000</v>
      </c>
      <c r="E19" s="271">
        <v>0</v>
      </c>
    </row>
    <row r="20" spans="2:5" s="252" customFormat="1" ht="13.5">
      <c r="B20" s="270" t="s">
        <v>484</v>
      </c>
      <c r="C20" s="271">
        <v>400000</v>
      </c>
      <c r="D20" s="271">
        <v>420000</v>
      </c>
      <c r="E20" s="271">
        <v>0</v>
      </c>
    </row>
    <row r="21" spans="2:5" ht="13.5">
      <c r="B21" s="142" t="s">
        <v>485</v>
      </c>
      <c r="C21" s="144">
        <v>50000</v>
      </c>
      <c r="D21" s="144">
        <v>55000</v>
      </c>
      <c r="E21" s="144">
        <v>60000</v>
      </c>
    </row>
    <row r="22" spans="2:5" s="252" customFormat="1" ht="13.5">
      <c r="B22" s="274" t="s">
        <v>486</v>
      </c>
      <c r="C22" s="271">
        <v>480000</v>
      </c>
      <c r="D22" s="271">
        <v>0</v>
      </c>
      <c r="E22" s="271">
        <v>0</v>
      </c>
    </row>
    <row r="23" spans="2:5" s="252" customFormat="1" ht="13.5">
      <c r="B23" s="274" t="s">
        <v>454</v>
      </c>
      <c r="C23" s="271">
        <v>50000</v>
      </c>
      <c r="D23" s="271">
        <v>50000</v>
      </c>
      <c r="E23" s="271">
        <v>50000</v>
      </c>
    </row>
    <row r="24" spans="2:5" s="252" customFormat="1" ht="13.5">
      <c r="B24" s="274" t="s">
        <v>487</v>
      </c>
      <c r="C24" s="271">
        <v>280000</v>
      </c>
      <c r="D24" s="271">
        <v>300000</v>
      </c>
      <c r="E24" s="271">
        <v>320000</v>
      </c>
    </row>
    <row r="25" spans="2:5" s="252" customFormat="1" ht="14.25" thickBot="1">
      <c r="B25" s="274" t="s">
        <v>488</v>
      </c>
      <c r="C25" s="277">
        <v>80000</v>
      </c>
      <c r="D25" s="271">
        <v>100000</v>
      </c>
      <c r="E25" s="277">
        <v>100000</v>
      </c>
    </row>
    <row r="26" spans="2:5" ht="14.25" thickBot="1">
      <c r="B26" s="150" t="s">
        <v>455</v>
      </c>
      <c r="C26" s="151">
        <f>SUM(C4:C25)</f>
        <v>4845171</v>
      </c>
      <c r="D26" s="151">
        <f>SUM(D4:D25)</f>
        <v>1921000</v>
      </c>
      <c r="E26" s="151">
        <f>SUM(E4:E25)</f>
        <v>1589000</v>
      </c>
    </row>
  </sheetData>
  <sheetProtection/>
  <mergeCells count="2">
    <mergeCell ref="B1:B2"/>
    <mergeCell ref="C1:E1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24"/>
  <sheetViews>
    <sheetView view="pageBreakPreview" zoomScaleSheetLayoutView="100" zoomScalePageLayoutView="0" workbookViewId="0" topLeftCell="B59">
      <selection activeCell="D91" sqref="D91"/>
    </sheetView>
  </sheetViews>
  <sheetFormatPr defaultColWidth="9.140625" defaultRowHeight="12.75"/>
  <cols>
    <col min="3" max="3" width="47.57421875" style="0" customWidth="1"/>
    <col min="4" max="4" width="17.57421875" style="0" customWidth="1"/>
    <col min="5" max="8" width="14.421875" style="0" customWidth="1"/>
  </cols>
  <sheetData>
    <row r="2" ht="13.5" thickBot="1"/>
    <row r="3" spans="2:8" ht="12.75">
      <c r="B3" s="158"/>
      <c r="C3" s="160"/>
      <c r="D3" s="161"/>
      <c r="E3" s="161"/>
      <c r="F3" s="161"/>
      <c r="G3" s="161"/>
      <c r="H3" s="161"/>
    </row>
    <row r="4" spans="2:8" ht="12.75">
      <c r="B4" s="159"/>
      <c r="C4" s="162"/>
      <c r="D4" s="163" t="s">
        <v>268</v>
      </c>
      <c r="E4" s="163" t="s">
        <v>282</v>
      </c>
      <c r="F4" s="163" t="s">
        <v>283</v>
      </c>
      <c r="G4" s="163" t="s">
        <v>284</v>
      </c>
      <c r="H4" s="163" t="s">
        <v>285</v>
      </c>
    </row>
    <row r="5" spans="2:8" ht="14.25" thickBot="1">
      <c r="B5" s="181"/>
      <c r="C5" s="164"/>
      <c r="D5" s="165"/>
      <c r="E5" s="165"/>
      <c r="F5" s="165"/>
      <c r="G5" s="165"/>
      <c r="H5" s="165"/>
    </row>
    <row r="6" spans="2:10" s="7" customFormat="1" ht="18">
      <c r="B6" s="180" t="s">
        <v>506</v>
      </c>
      <c r="C6" s="169" t="s">
        <v>620</v>
      </c>
      <c r="D6" s="170">
        <f>E6+F6+D9+D11+D21+D30+D36+D47+D50+D71</f>
        <v>2734549.8</v>
      </c>
      <c r="E6" s="170">
        <f>'výdavky mesto'!D13</f>
        <v>691380</v>
      </c>
      <c r="F6" s="170">
        <f>'výdavky mesto'!D29</f>
        <v>248896.8</v>
      </c>
      <c r="G6" s="170">
        <f>G9+G11+G21+G30+G36+G47+G50+G71</f>
        <v>1705150</v>
      </c>
      <c r="H6" s="170">
        <f>H9+H11+H21+H30+H36+H47+H50+H71</f>
        <v>89123</v>
      </c>
      <c r="J6" s="155"/>
    </row>
    <row r="7" spans="2:8" s="7" customFormat="1" ht="13.5">
      <c r="B7" s="176" t="s">
        <v>507</v>
      </c>
      <c r="C7" s="156"/>
      <c r="D7" s="61"/>
      <c r="E7" s="61"/>
      <c r="F7" s="61"/>
      <c r="G7" s="61"/>
      <c r="H7" s="61"/>
    </row>
    <row r="8" spans="2:8" s="7" customFormat="1" ht="13.5">
      <c r="B8" s="176" t="s">
        <v>508</v>
      </c>
      <c r="C8" s="156"/>
      <c r="D8" s="61"/>
      <c r="E8" s="61"/>
      <c r="F8" s="61"/>
      <c r="G8" s="61"/>
      <c r="H8" s="61"/>
    </row>
    <row r="9" spans="1:8" s="7" customFormat="1" ht="18">
      <c r="A9" s="7">
        <v>631</v>
      </c>
      <c r="B9" s="176" t="s">
        <v>509</v>
      </c>
      <c r="C9" s="171" t="s">
        <v>355</v>
      </c>
      <c r="D9" s="172">
        <f>SUM(E9:H9)</f>
        <v>3600</v>
      </c>
      <c r="E9" s="172"/>
      <c r="F9" s="172"/>
      <c r="G9" s="172">
        <v>3600</v>
      </c>
      <c r="H9" s="172"/>
    </row>
    <row r="10" spans="2:8" s="7" customFormat="1" ht="13.5">
      <c r="B10" s="176" t="s">
        <v>510</v>
      </c>
      <c r="C10" s="156"/>
      <c r="D10" s="61"/>
      <c r="E10" s="61"/>
      <c r="F10" s="61"/>
      <c r="G10" s="61"/>
      <c r="H10" s="61"/>
    </row>
    <row r="11" spans="1:8" s="7" customFormat="1" ht="18">
      <c r="A11" s="7">
        <v>632</v>
      </c>
      <c r="B11" s="176" t="s">
        <v>511</v>
      </c>
      <c r="C11" s="173" t="s">
        <v>96</v>
      </c>
      <c r="D11" s="174">
        <f>SUM(D12:D20)</f>
        <v>381700</v>
      </c>
      <c r="E11" s="174">
        <f>SUM(E12:E20)</f>
        <v>0</v>
      </c>
      <c r="F11" s="174">
        <f>SUM(F12:F20)</f>
        <v>0</v>
      </c>
      <c r="G11" s="174">
        <f>SUM(G12:G20)</f>
        <v>381700</v>
      </c>
      <c r="H11" s="174">
        <f>SUM(H12:H20)</f>
        <v>0</v>
      </c>
    </row>
    <row r="12" spans="2:8" s="7" customFormat="1" ht="13.5">
      <c r="B12" s="176" t="s">
        <v>512</v>
      </c>
      <c r="C12" s="156" t="s">
        <v>304</v>
      </c>
      <c r="D12" s="61">
        <f>SUM(E12:H12)</f>
        <v>15000</v>
      </c>
      <c r="E12" s="61"/>
      <c r="F12" s="61"/>
      <c r="G12" s="61">
        <v>15000</v>
      </c>
      <c r="H12" s="61"/>
    </row>
    <row r="13" spans="2:8" s="7" customFormat="1" ht="13.5">
      <c r="B13" s="176" t="s">
        <v>513</v>
      </c>
      <c r="C13" s="156" t="s">
        <v>371</v>
      </c>
      <c r="D13" s="61">
        <f aca="true" t="shared" si="0" ref="D13:D20">SUM(E13:H13)</f>
        <v>1200</v>
      </c>
      <c r="E13" s="61"/>
      <c r="F13" s="61"/>
      <c r="G13" s="61">
        <v>1200</v>
      </c>
      <c r="H13" s="61"/>
    </row>
    <row r="14" spans="2:8" s="7" customFormat="1" ht="13.5">
      <c r="B14" s="176" t="s">
        <v>514</v>
      </c>
      <c r="C14" s="156" t="s">
        <v>367</v>
      </c>
      <c r="D14" s="61">
        <f t="shared" si="0"/>
        <v>60000</v>
      </c>
      <c r="E14" s="61"/>
      <c r="F14" s="61"/>
      <c r="G14" s="61">
        <v>60000</v>
      </c>
      <c r="H14" s="61"/>
    </row>
    <row r="15" spans="2:8" s="7" customFormat="1" ht="13.5">
      <c r="B15" s="176" t="s">
        <v>515</v>
      </c>
      <c r="C15" s="156" t="s">
        <v>368</v>
      </c>
      <c r="D15" s="61">
        <f t="shared" si="0"/>
        <v>80000</v>
      </c>
      <c r="E15" s="61"/>
      <c r="F15" s="61"/>
      <c r="G15" s="61">
        <v>80000</v>
      </c>
      <c r="H15" s="61"/>
    </row>
    <row r="16" spans="2:8" s="7" customFormat="1" ht="13.5">
      <c r="B16" s="176" t="s">
        <v>516</v>
      </c>
      <c r="C16" s="156" t="s">
        <v>369</v>
      </c>
      <c r="D16" s="61">
        <f t="shared" si="0"/>
        <v>38800</v>
      </c>
      <c r="E16" s="61"/>
      <c r="F16" s="61"/>
      <c r="G16" s="61">
        <v>38800</v>
      </c>
      <c r="H16" s="61"/>
    </row>
    <row r="17" spans="2:8" s="7" customFormat="1" ht="13.5">
      <c r="B17" s="176"/>
      <c r="C17" s="156" t="s">
        <v>623</v>
      </c>
      <c r="D17" s="61">
        <v>67200</v>
      </c>
      <c r="E17" s="61"/>
      <c r="F17" s="61"/>
      <c r="G17" s="61">
        <v>67200</v>
      </c>
      <c r="H17" s="61"/>
    </row>
    <row r="18" spans="2:8" s="7" customFormat="1" ht="13.5">
      <c r="B18" s="176" t="s">
        <v>517</v>
      </c>
      <c r="C18" s="156" t="s">
        <v>370</v>
      </c>
      <c r="D18" s="61">
        <f t="shared" si="0"/>
        <v>1000</v>
      </c>
      <c r="E18" s="61"/>
      <c r="F18" s="61"/>
      <c r="G18" s="61">
        <v>1000</v>
      </c>
      <c r="H18" s="61"/>
    </row>
    <row r="19" spans="2:8" s="7" customFormat="1" ht="13.5">
      <c r="B19" s="176" t="s">
        <v>518</v>
      </c>
      <c r="C19" s="156" t="s">
        <v>372</v>
      </c>
      <c r="D19" s="61">
        <f t="shared" si="0"/>
        <v>16000</v>
      </c>
      <c r="E19" s="61"/>
      <c r="F19" s="61"/>
      <c r="G19" s="61">
        <v>16000</v>
      </c>
      <c r="H19" s="61"/>
    </row>
    <row r="20" spans="2:8" s="7" customFormat="1" ht="13.5">
      <c r="B20" s="176" t="s">
        <v>519</v>
      </c>
      <c r="C20" s="156" t="s">
        <v>622</v>
      </c>
      <c r="D20" s="61">
        <f t="shared" si="0"/>
        <v>102500</v>
      </c>
      <c r="E20" s="61"/>
      <c r="F20" s="61"/>
      <c r="G20" s="61">
        <v>102500</v>
      </c>
      <c r="H20" s="61"/>
    </row>
    <row r="21" spans="1:8" s="7" customFormat="1" ht="18">
      <c r="A21" s="7">
        <v>633</v>
      </c>
      <c r="B21" s="176" t="s">
        <v>520</v>
      </c>
      <c r="C21" s="175" t="s">
        <v>356</v>
      </c>
      <c r="D21" s="174">
        <f>SUM(D22:D29)</f>
        <v>95100</v>
      </c>
      <c r="E21" s="174">
        <f>SUM(E22:E29)</f>
        <v>0</v>
      </c>
      <c r="F21" s="174">
        <f>SUM(F22:F29)</f>
        <v>0</v>
      </c>
      <c r="G21" s="172">
        <f>SUM(G22:G29)</f>
        <v>95100</v>
      </c>
      <c r="H21" s="172">
        <f>SUM(H22:H29)</f>
        <v>0</v>
      </c>
    </row>
    <row r="22" spans="2:8" s="7" customFormat="1" ht="13.5">
      <c r="B22" s="176" t="s">
        <v>521</v>
      </c>
      <c r="C22" s="156" t="s">
        <v>305</v>
      </c>
      <c r="D22" s="61">
        <f aca="true" t="shared" si="1" ref="D22:D49">SUM(E22:H22)</f>
        <v>35000</v>
      </c>
      <c r="E22" s="61"/>
      <c r="F22" s="61"/>
      <c r="G22" s="61">
        <v>35000</v>
      </c>
      <c r="H22" s="61"/>
    </row>
    <row r="23" spans="2:8" s="7" customFormat="1" ht="13.5">
      <c r="B23" s="176" t="s">
        <v>522</v>
      </c>
      <c r="C23" s="156" t="s">
        <v>313</v>
      </c>
      <c r="D23" s="61">
        <f t="shared" si="1"/>
        <v>4000</v>
      </c>
      <c r="E23" s="61"/>
      <c r="F23" s="61"/>
      <c r="G23" s="61">
        <v>4000</v>
      </c>
      <c r="H23" s="61"/>
    </row>
    <row r="24" spans="2:8" s="7" customFormat="1" ht="13.5">
      <c r="B24" s="176" t="s">
        <v>523</v>
      </c>
      <c r="C24" s="156" t="s">
        <v>365</v>
      </c>
      <c r="D24" s="61">
        <f>SUM(E24:H24)</f>
        <v>15000</v>
      </c>
      <c r="E24" s="61"/>
      <c r="F24" s="61"/>
      <c r="G24" s="61">
        <v>15000</v>
      </c>
      <c r="H24" s="61"/>
    </row>
    <row r="25" spans="2:8" s="7" customFormat="1" ht="13.5">
      <c r="B25" s="176" t="s">
        <v>524</v>
      </c>
      <c r="C25" s="156" t="s">
        <v>312</v>
      </c>
      <c r="D25" s="61">
        <f t="shared" si="1"/>
        <v>1000</v>
      </c>
      <c r="E25" s="61">
        <f>SUM(E24)</f>
        <v>0</v>
      </c>
      <c r="F25" s="61"/>
      <c r="G25" s="61">
        <v>1000</v>
      </c>
      <c r="H25" s="61"/>
    </row>
    <row r="26" spans="2:8" s="7" customFormat="1" ht="13.5">
      <c r="B26" s="176" t="s">
        <v>525</v>
      </c>
      <c r="C26" s="156" t="s">
        <v>373</v>
      </c>
      <c r="D26" s="61">
        <f t="shared" si="1"/>
        <v>11500</v>
      </c>
      <c r="E26" s="61"/>
      <c r="F26" s="61"/>
      <c r="G26" s="61">
        <v>11500</v>
      </c>
      <c r="H26" s="61"/>
    </row>
    <row r="27" spans="2:8" s="7" customFormat="1" ht="13.5">
      <c r="B27" s="176" t="s">
        <v>526</v>
      </c>
      <c r="C27" s="156" t="s">
        <v>322</v>
      </c>
      <c r="D27" s="61">
        <f>SUM(E27:H27)</f>
        <v>12000</v>
      </c>
      <c r="E27" s="61"/>
      <c r="F27" s="61"/>
      <c r="G27" s="61">
        <v>12000</v>
      </c>
      <c r="H27" s="61"/>
    </row>
    <row r="28" spans="2:8" s="7" customFormat="1" ht="13.5">
      <c r="B28" s="176" t="s">
        <v>527</v>
      </c>
      <c r="C28" s="156" t="s">
        <v>495</v>
      </c>
      <c r="D28" s="61">
        <f>SUM(E28:H28)</f>
        <v>16000</v>
      </c>
      <c r="E28" s="61"/>
      <c r="F28" s="61"/>
      <c r="G28" s="61">
        <v>16000</v>
      </c>
      <c r="H28" s="61"/>
    </row>
    <row r="29" spans="2:8" s="7" customFormat="1" ht="13.5">
      <c r="B29" s="176" t="s">
        <v>528</v>
      </c>
      <c r="C29" s="156" t="s">
        <v>314</v>
      </c>
      <c r="D29" s="61">
        <f t="shared" si="1"/>
        <v>600</v>
      </c>
      <c r="E29" s="61"/>
      <c r="F29" s="61"/>
      <c r="G29" s="61">
        <v>600</v>
      </c>
      <c r="H29" s="61"/>
    </row>
    <row r="30" spans="1:8" s="7" customFormat="1" ht="18">
      <c r="A30" s="7">
        <v>634</v>
      </c>
      <c r="B30" s="176" t="s">
        <v>529</v>
      </c>
      <c r="C30" s="175" t="s">
        <v>310</v>
      </c>
      <c r="D30" s="174">
        <f>SUM(D31:D35)</f>
        <v>28000</v>
      </c>
      <c r="E30" s="174"/>
      <c r="F30" s="174"/>
      <c r="G30" s="174">
        <f>SUM(G31:G35)</f>
        <v>28000</v>
      </c>
      <c r="H30" s="174"/>
    </row>
    <row r="31" spans="2:8" s="7" customFormat="1" ht="14.25">
      <c r="B31" s="176" t="s">
        <v>530</v>
      </c>
      <c r="C31" s="157" t="s">
        <v>359</v>
      </c>
      <c r="D31" s="61">
        <f t="shared" si="1"/>
        <v>15000</v>
      </c>
      <c r="E31" s="61"/>
      <c r="F31" s="61"/>
      <c r="G31" s="61">
        <v>15000</v>
      </c>
      <c r="H31" s="61"/>
    </row>
    <row r="32" spans="2:8" s="7" customFormat="1" ht="14.25">
      <c r="B32" s="176" t="s">
        <v>531</v>
      </c>
      <c r="C32" s="157" t="s">
        <v>358</v>
      </c>
      <c r="D32" s="61">
        <f t="shared" si="1"/>
        <v>4000</v>
      </c>
      <c r="E32" s="61"/>
      <c r="F32" s="61"/>
      <c r="G32" s="61">
        <v>4000</v>
      </c>
      <c r="H32" s="61"/>
    </row>
    <row r="33" spans="2:8" s="7" customFormat="1" ht="14.25">
      <c r="B33" s="176" t="s">
        <v>532</v>
      </c>
      <c r="C33" s="157" t="s">
        <v>360</v>
      </c>
      <c r="D33" s="61">
        <f t="shared" si="1"/>
        <v>8000</v>
      </c>
      <c r="E33" s="61"/>
      <c r="F33" s="61"/>
      <c r="G33" s="61">
        <v>8000</v>
      </c>
      <c r="H33" s="61"/>
    </row>
    <row r="34" spans="2:8" s="7" customFormat="1" ht="14.25">
      <c r="B34" s="176" t="s">
        <v>533</v>
      </c>
      <c r="C34" s="157" t="s">
        <v>361</v>
      </c>
      <c r="D34" s="61">
        <f t="shared" si="1"/>
        <v>500</v>
      </c>
      <c r="E34" s="61"/>
      <c r="F34" s="61"/>
      <c r="G34" s="61">
        <v>500</v>
      </c>
      <c r="H34" s="61"/>
    </row>
    <row r="35" spans="2:8" s="7" customFormat="1" ht="14.25">
      <c r="B35" s="176" t="s">
        <v>534</v>
      </c>
      <c r="C35" s="157" t="s">
        <v>362</v>
      </c>
      <c r="D35" s="61">
        <f t="shared" si="1"/>
        <v>500</v>
      </c>
      <c r="E35" s="61"/>
      <c r="F35" s="61"/>
      <c r="G35" s="61">
        <v>500</v>
      </c>
      <c r="H35" s="61"/>
    </row>
    <row r="36" spans="1:8" s="7" customFormat="1" ht="18">
      <c r="A36" s="7">
        <v>635</v>
      </c>
      <c r="B36" s="176" t="s">
        <v>535</v>
      </c>
      <c r="C36" s="171" t="s">
        <v>353</v>
      </c>
      <c r="D36" s="172">
        <f>SUM(D37:D46)</f>
        <v>498460</v>
      </c>
      <c r="E36" s="172">
        <f>SUM(E37:E46)</f>
        <v>0</v>
      </c>
      <c r="F36" s="172">
        <f>SUM(F37:F46)</f>
        <v>0</v>
      </c>
      <c r="G36" s="172">
        <f>SUM(G37:G46)</f>
        <v>498460</v>
      </c>
      <c r="H36" s="172">
        <f>SUM(H37:H46)</f>
        <v>0</v>
      </c>
    </row>
    <row r="37" spans="2:8" s="7" customFormat="1" ht="13.5">
      <c r="B37" s="176" t="s">
        <v>536</v>
      </c>
      <c r="C37" s="156" t="s">
        <v>315</v>
      </c>
      <c r="D37" s="61">
        <f t="shared" si="1"/>
        <v>14500</v>
      </c>
      <c r="E37" s="61"/>
      <c r="F37" s="61"/>
      <c r="G37" s="61">
        <v>14500</v>
      </c>
      <c r="H37" s="61"/>
    </row>
    <row r="38" spans="2:8" s="7" customFormat="1" ht="13.5">
      <c r="B38" s="176" t="s">
        <v>537</v>
      </c>
      <c r="C38" s="156" t="s">
        <v>316</v>
      </c>
      <c r="D38" s="61">
        <f t="shared" si="1"/>
        <v>5000</v>
      </c>
      <c r="E38" s="61"/>
      <c r="F38" s="61"/>
      <c r="G38" s="61">
        <v>5000</v>
      </c>
      <c r="H38" s="61"/>
    </row>
    <row r="39" spans="2:8" s="7" customFormat="1" ht="13.5">
      <c r="B39" s="176" t="s">
        <v>538</v>
      </c>
      <c r="C39" s="156" t="s">
        <v>317</v>
      </c>
      <c r="D39" s="61">
        <f t="shared" si="1"/>
        <v>5000</v>
      </c>
      <c r="E39" s="61"/>
      <c r="F39" s="61"/>
      <c r="G39" s="61">
        <v>5000</v>
      </c>
      <c r="H39" s="61"/>
    </row>
    <row r="40" spans="2:8" s="7" customFormat="1" ht="13.5">
      <c r="B40" s="176" t="s">
        <v>539</v>
      </c>
      <c r="C40" s="156" t="s">
        <v>318</v>
      </c>
      <c r="D40" s="61">
        <f t="shared" si="1"/>
        <v>74500</v>
      </c>
      <c r="E40" s="61"/>
      <c r="F40" s="61"/>
      <c r="G40" s="61">
        <v>74500</v>
      </c>
      <c r="H40" s="61"/>
    </row>
    <row r="41" spans="2:8" s="7" customFormat="1" ht="13.5">
      <c r="B41" s="176" t="s">
        <v>540</v>
      </c>
      <c r="C41" s="156" t="s">
        <v>324</v>
      </c>
      <c r="D41" s="61">
        <f t="shared" si="1"/>
        <v>39500</v>
      </c>
      <c r="E41" s="61"/>
      <c r="F41" s="61"/>
      <c r="G41" s="61">
        <v>39500</v>
      </c>
      <c r="H41" s="61"/>
    </row>
    <row r="42" spans="2:8" s="7" customFormat="1" ht="13.5">
      <c r="B42" s="176" t="s">
        <v>541</v>
      </c>
      <c r="C42" s="156" t="s">
        <v>364</v>
      </c>
      <c r="D42" s="61">
        <f t="shared" si="1"/>
        <v>4000</v>
      </c>
      <c r="E42" s="61"/>
      <c r="F42" s="61"/>
      <c r="G42" s="61">
        <v>4000</v>
      </c>
      <c r="H42" s="61"/>
    </row>
    <row r="43" spans="2:8" s="7" customFormat="1" ht="13.5">
      <c r="B43" s="176" t="s">
        <v>542</v>
      </c>
      <c r="C43" s="156" t="s">
        <v>375</v>
      </c>
      <c r="D43" s="61">
        <f t="shared" si="1"/>
        <v>9860</v>
      </c>
      <c r="E43" s="61"/>
      <c r="F43" s="61"/>
      <c r="G43" s="61">
        <v>9860</v>
      </c>
      <c r="H43" s="61"/>
    </row>
    <row r="44" spans="2:8" s="7" customFormat="1" ht="13.5">
      <c r="B44" s="176" t="s">
        <v>543</v>
      </c>
      <c r="C44" s="156" t="s">
        <v>374</v>
      </c>
      <c r="D44" s="61">
        <f t="shared" si="1"/>
        <v>5600</v>
      </c>
      <c r="E44" s="61"/>
      <c r="F44" s="61"/>
      <c r="G44" s="61">
        <v>5600</v>
      </c>
      <c r="H44" s="61"/>
    </row>
    <row r="45" spans="2:8" s="7" customFormat="1" ht="13.5">
      <c r="B45" s="176" t="s">
        <v>544</v>
      </c>
      <c r="C45" s="156" t="s">
        <v>490</v>
      </c>
      <c r="D45" s="61">
        <f t="shared" si="1"/>
        <v>80500</v>
      </c>
      <c r="E45" s="61"/>
      <c r="F45" s="61"/>
      <c r="G45" s="61">
        <v>80500</v>
      </c>
      <c r="H45" s="61"/>
    </row>
    <row r="46" spans="2:8" s="7" customFormat="1" ht="13.5">
      <c r="B46" s="176" t="s">
        <v>545</v>
      </c>
      <c r="C46" s="156" t="s">
        <v>376</v>
      </c>
      <c r="D46" s="61">
        <f t="shared" si="1"/>
        <v>260000</v>
      </c>
      <c r="E46" s="61"/>
      <c r="F46" s="61"/>
      <c r="G46" s="61">
        <v>260000</v>
      </c>
      <c r="H46" s="61"/>
    </row>
    <row r="47" spans="1:8" s="7" customFormat="1" ht="18">
      <c r="A47" s="7">
        <v>636</v>
      </c>
      <c r="B47" s="176" t="s">
        <v>546</v>
      </c>
      <c r="C47" s="171" t="s">
        <v>457</v>
      </c>
      <c r="D47" s="172">
        <f>SUM(D48:D49)</f>
        <v>31260</v>
      </c>
      <c r="E47" s="172">
        <f>SUM(E48:E49)</f>
        <v>0</v>
      </c>
      <c r="F47" s="172">
        <f>SUM(F48:F49)</f>
        <v>0</v>
      </c>
      <c r="G47" s="172">
        <f>SUM(G48:G49)</f>
        <v>31260</v>
      </c>
      <c r="H47" s="172">
        <f>SUM(H48:H49)</f>
        <v>0</v>
      </c>
    </row>
    <row r="48" spans="2:8" s="7" customFormat="1" ht="13.5">
      <c r="B48" s="176" t="s">
        <v>547</v>
      </c>
      <c r="C48" s="156" t="s">
        <v>459</v>
      </c>
      <c r="D48" s="61">
        <f t="shared" si="1"/>
        <v>20000</v>
      </c>
      <c r="E48" s="61"/>
      <c r="F48" s="61"/>
      <c r="G48" s="61">
        <v>20000</v>
      </c>
      <c r="H48" s="61"/>
    </row>
    <row r="49" spans="2:8" s="7" customFormat="1" ht="13.5">
      <c r="B49" s="176" t="s">
        <v>548</v>
      </c>
      <c r="C49" s="156" t="s">
        <v>458</v>
      </c>
      <c r="D49" s="61">
        <f t="shared" si="1"/>
        <v>11260</v>
      </c>
      <c r="E49" s="61"/>
      <c r="F49" s="61"/>
      <c r="G49" s="61">
        <v>11260</v>
      </c>
      <c r="H49" s="61"/>
    </row>
    <row r="50" spans="1:8" s="7" customFormat="1" ht="18">
      <c r="A50" s="7">
        <v>637</v>
      </c>
      <c r="B50" s="176" t="s">
        <v>549</v>
      </c>
      <c r="C50" s="171" t="s">
        <v>352</v>
      </c>
      <c r="D50" s="172">
        <f>SUM(D51:D70)</f>
        <v>667030</v>
      </c>
      <c r="E50" s="172">
        <f>SUM(E51:E70)</f>
        <v>0</v>
      </c>
      <c r="F50" s="172">
        <f>SUM(F51:F70)</f>
        <v>0</v>
      </c>
      <c r="G50" s="172">
        <f>SUM(G51:G70)</f>
        <v>667030</v>
      </c>
      <c r="H50" s="172">
        <f>SUM(H51:H70)</f>
        <v>0</v>
      </c>
    </row>
    <row r="51" spans="2:8" s="7" customFormat="1" ht="13.5">
      <c r="B51" s="176" t="s">
        <v>550</v>
      </c>
      <c r="C51" s="156" t="s">
        <v>300</v>
      </c>
      <c r="D51" s="61">
        <f>SUM(E51:H51)</f>
        <v>3000</v>
      </c>
      <c r="E51" s="61"/>
      <c r="F51" s="61"/>
      <c r="G51" s="61">
        <v>3000</v>
      </c>
      <c r="H51" s="61"/>
    </row>
    <row r="52" spans="2:8" s="7" customFormat="1" ht="13.5">
      <c r="B52" s="176" t="s">
        <v>551</v>
      </c>
      <c r="C52" s="156" t="s">
        <v>301</v>
      </c>
      <c r="D52" s="61">
        <f>SUM(E52:H52)</f>
        <v>2200</v>
      </c>
      <c r="E52" s="61"/>
      <c r="F52" s="61"/>
      <c r="G52" s="61">
        <v>2200</v>
      </c>
      <c r="H52" s="61"/>
    </row>
    <row r="53" spans="2:8" s="7" customFormat="1" ht="13.5">
      <c r="B53" s="176" t="s">
        <v>552</v>
      </c>
      <c r="C53" s="156" t="s">
        <v>302</v>
      </c>
      <c r="D53" s="61">
        <f>SUM(E53:H53)</f>
        <v>2500</v>
      </c>
      <c r="E53" s="61"/>
      <c r="F53" s="61"/>
      <c r="G53" s="61">
        <v>2500</v>
      </c>
      <c r="H53" s="61">
        <v>0</v>
      </c>
    </row>
    <row r="54" spans="2:8" s="7" customFormat="1" ht="13.5">
      <c r="B54" s="176" t="s">
        <v>553</v>
      </c>
      <c r="C54" s="156" t="s">
        <v>306</v>
      </c>
      <c r="D54" s="61">
        <f>SUM(E54:H54)</f>
        <v>70000</v>
      </c>
      <c r="E54" s="61"/>
      <c r="F54" s="61"/>
      <c r="G54" s="61">
        <v>70000</v>
      </c>
      <c r="H54" s="61"/>
    </row>
    <row r="55" spans="2:8" s="7" customFormat="1" ht="13.5">
      <c r="B55" s="176" t="s">
        <v>554</v>
      </c>
      <c r="C55" s="156" t="s">
        <v>308</v>
      </c>
      <c r="D55" s="61">
        <f>SUM(E55:H55)</f>
        <v>30000</v>
      </c>
      <c r="E55" s="61"/>
      <c r="F55" s="61"/>
      <c r="G55" s="61">
        <v>30000</v>
      </c>
      <c r="H55" s="61"/>
    </row>
    <row r="56" spans="2:8" s="7" customFormat="1" ht="13.5">
      <c r="B56" s="176" t="s">
        <v>555</v>
      </c>
      <c r="C56" s="156" t="s">
        <v>496</v>
      </c>
      <c r="D56" s="61">
        <v>10000</v>
      </c>
      <c r="E56" s="61"/>
      <c r="F56" s="61"/>
      <c r="G56" s="61">
        <v>10000</v>
      </c>
      <c r="H56" s="61"/>
    </row>
    <row r="57" spans="2:8" s="7" customFormat="1" ht="13.5">
      <c r="B57" s="176" t="s">
        <v>556</v>
      </c>
      <c r="C57" s="156" t="s">
        <v>323</v>
      </c>
      <c r="D57" s="61">
        <f aca="true" t="shared" si="2" ref="D57:D70">SUM(E57:H57)</f>
        <v>20000</v>
      </c>
      <c r="E57" s="61"/>
      <c r="F57" s="61"/>
      <c r="G57" s="61">
        <v>20000</v>
      </c>
      <c r="H57" s="61"/>
    </row>
    <row r="58" spans="2:8" s="7" customFormat="1" ht="13.5">
      <c r="B58" s="176" t="s">
        <v>557</v>
      </c>
      <c r="C58" s="156" t="s">
        <v>366</v>
      </c>
      <c r="D58" s="61">
        <f t="shared" si="2"/>
        <v>12000</v>
      </c>
      <c r="E58" s="61"/>
      <c r="F58" s="61"/>
      <c r="G58" s="61">
        <v>12000</v>
      </c>
      <c r="H58" s="61"/>
    </row>
    <row r="59" spans="2:8" s="7" customFormat="1" ht="13.5">
      <c r="B59" s="176" t="s">
        <v>558</v>
      </c>
      <c r="C59" s="156" t="s">
        <v>377</v>
      </c>
      <c r="D59" s="61">
        <f t="shared" si="2"/>
        <v>8300</v>
      </c>
      <c r="E59" s="61"/>
      <c r="F59" s="61"/>
      <c r="G59" s="61">
        <v>8300</v>
      </c>
      <c r="H59" s="61"/>
    </row>
    <row r="60" spans="2:8" s="7" customFormat="1" ht="13.5">
      <c r="B60" s="176" t="s">
        <v>559</v>
      </c>
      <c r="C60" s="156" t="s">
        <v>464</v>
      </c>
      <c r="D60" s="61">
        <f t="shared" si="2"/>
        <v>7000</v>
      </c>
      <c r="E60" s="61"/>
      <c r="F60" s="61"/>
      <c r="G60" s="61">
        <v>7000</v>
      </c>
      <c r="H60" s="61"/>
    </row>
    <row r="61" spans="2:8" s="7" customFormat="1" ht="14.25">
      <c r="B61" s="176" t="s">
        <v>560</v>
      </c>
      <c r="C61" s="157" t="s">
        <v>363</v>
      </c>
      <c r="D61" s="61">
        <f t="shared" si="2"/>
        <v>11000</v>
      </c>
      <c r="E61" s="61"/>
      <c r="F61" s="61"/>
      <c r="G61" s="61">
        <v>11000</v>
      </c>
      <c r="H61" s="61"/>
    </row>
    <row r="62" spans="2:8" s="7" customFormat="1" ht="13.5">
      <c r="B62" s="176" t="s">
        <v>561</v>
      </c>
      <c r="C62" s="156" t="s">
        <v>309</v>
      </c>
      <c r="D62" s="61">
        <f t="shared" si="2"/>
        <v>2500</v>
      </c>
      <c r="E62" s="61"/>
      <c r="F62" s="61"/>
      <c r="G62" s="61">
        <v>2500</v>
      </c>
      <c r="H62" s="61"/>
    </row>
    <row r="63" spans="2:8" s="7" customFormat="1" ht="13.5">
      <c r="B63" s="176" t="s">
        <v>562</v>
      </c>
      <c r="C63" s="156" t="s">
        <v>311</v>
      </c>
      <c r="D63" s="61">
        <f t="shared" si="2"/>
        <v>15000</v>
      </c>
      <c r="E63" s="61"/>
      <c r="F63" s="61"/>
      <c r="G63" s="61">
        <v>15000</v>
      </c>
      <c r="H63" s="61"/>
    </row>
    <row r="64" spans="2:8" s="7" customFormat="1" ht="13.5">
      <c r="B64" s="176" t="s">
        <v>563</v>
      </c>
      <c r="C64" s="156" t="s">
        <v>299</v>
      </c>
      <c r="D64" s="61">
        <f t="shared" si="2"/>
        <v>39000</v>
      </c>
      <c r="E64" s="61"/>
      <c r="F64" s="61"/>
      <c r="G64" s="61">
        <v>39000</v>
      </c>
      <c r="H64" s="61"/>
    </row>
    <row r="65" spans="2:8" s="7" customFormat="1" ht="13.5">
      <c r="B65" s="176" t="s">
        <v>564</v>
      </c>
      <c r="C65" s="156" t="s">
        <v>491</v>
      </c>
      <c r="D65" s="61">
        <f t="shared" si="2"/>
        <v>266830</v>
      </c>
      <c r="E65" s="61"/>
      <c r="F65" s="61"/>
      <c r="G65" s="61">
        <v>266830</v>
      </c>
      <c r="H65" s="61"/>
    </row>
    <row r="66" spans="2:8" s="7" customFormat="1" ht="13.5">
      <c r="B66" s="176" t="s">
        <v>565</v>
      </c>
      <c r="C66" s="156" t="s">
        <v>492</v>
      </c>
      <c r="D66" s="61">
        <f t="shared" si="2"/>
        <v>150000</v>
      </c>
      <c r="E66" s="61"/>
      <c r="F66" s="61"/>
      <c r="G66" s="61">
        <v>150000</v>
      </c>
      <c r="H66" s="61"/>
    </row>
    <row r="67" spans="2:8" s="7" customFormat="1" ht="13.5">
      <c r="B67" s="176" t="s">
        <v>566</v>
      </c>
      <c r="C67" s="156" t="s">
        <v>493</v>
      </c>
      <c r="D67" s="61">
        <f t="shared" si="2"/>
        <v>4000</v>
      </c>
      <c r="E67" s="61"/>
      <c r="F67" s="61"/>
      <c r="G67" s="61">
        <v>4000</v>
      </c>
      <c r="H67" s="61"/>
    </row>
    <row r="68" spans="2:8" s="7" customFormat="1" ht="13.5">
      <c r="B68" s="176" t="s">
        <v>567</v>
      </c>
      <c r="C68" s="156" t="s">
        <v>494</v>
      </c>
      <c r="D68" s="61">
        <f t="shared" si="2"/>
        <v>5000</v>
      </c>
      <c r="E68" s="61"/>
      <c r="F68" s="61"/>
      <c r="G68" s="61">
        <v>5000</v>
      </c>
      <c r="H68" s="61"/>
    </row>
    <row r="69" spans="2:8" s="7" customFormat="1" ht="13.5">
      <c r="B69" s="176" t="s">
        <v>568</v>
      </c>
      <c r="C69" s="156" t="s">
        <v>319</v>
      </c>
      <c r="D69" s="61">
        <f t="shared" si="2"/>
        <v>1000</v>
      </c>
      <c r="E69" s="61"/>
      <c r="F69" s="61"/>
      <c r="G69" s="61">
        <v>1000</v>
      </c>
      <c r="H69" s="61"/>
    </row>
    <row r="70" spans="2:8" s="7" customFormat="1" ht="13.5">
      <c r="B70" s="176" t="s">
        <v>569</v>
      </c>
      <c r="C70" s="156" t="s">
        <v>320</v>
      </c>
      <c r="D70" s="61">
        <f t="shared" si="2"/>
        <v>7700</v>
      </c>
      <c r="E70" s="61"/>
      <c r="F70" s="61"/>
      <c r="G70" s="61">
        <v>7700</v>
      </c>
      <c r="H70" s="61"/>
    </row>
    <row r="71" spans="1:8" s="7" customFormat="1" ht="18">
      <c r="A71" s="7">
        <v>640</v>
      </c>
      <c r="B71" s="176" t="s">
        <v>570</v>
      </c>
      <c r="C71" s="171" t="s">
        <v>470</v>
      </c>
      <c r="D71" s="172">
        <f>SUM(D72:D76)</f>
        <v>89123</v>
      </c>
      <c r="E71" s="172">
        <f>SUM(E72:E76)</f>
        <v>0</v>
      </c>
      <c r="F71" s="172">
        <f>SUM(F72:F76)</f>
        <v>0</v>
      </c>
      <c r="G71" s="172">
        <f>SUM(G72:G76)</f>
        <v>0</v>
      </c>
      <c r="H71" s="172">
        <f>SUM(H72:H76)</f>
        <v>89123</v>
      </c>
    </row>
    <row r="72" spans="2:8" s="7" customFormat="1" ht="13.5">
      <c r="B72" s="176" t="s">
        <v>571</v>
      </c>
      <c r="C72" s="156" t="s">
        <v>307</v>
      </c>
      <c r="D72" s="61">
        <f aca="true" t="shared" si="3" ref="D72:D77">SUM(E72:H72)</f>
        <v>6400</v>
      </c>
      <c r="E72" s="61"/>
      <c r="F72" s="61"/>
      <c r="G72" s="61"/>
      <c r="H72" s="61">
        <v>6400</v>
      </c>
    </row>
    <row r="73" spans="2:8" s="7" customFormat="1" ht="13.5">
      <c r="B73" s="176" t="s">
        <v>572</v>
      </c>
      <c r="C73" s="156" t="s">
        <v>497</v>
      </c>
      <c r="D73" s="61">
        <f t="shared" si="3"/>
        <v>16600</v>
      </c>
      <c r="E73" s="61"/>
      <c r="F73" s="61"/>
      <c r="G73" s="61"/>
      <c r="H73" s="61">
        <v>16600</v>
      </c>
    </row>
    <row r="74" spans="2:8" s="7" customFormat="1" ht="13.5">
      <c r="B74" s="176" t="s">
        <v>573</v>
      </c>
      <c r="C74" s="156" t="s">
        <v>127</v>
      </c>
      <c r="D74" s="61">
        <f t="shared" si="3"/>
        <v>60623</v>
      </c>
      <c r="E74" s="61"/>
      <c r="F74" s="61"/>
      <c r="G74" s="61"/>
      <c r="H74" s="61">
        <f>'výdavky mesto'!D165</f>
        <v>60623</v>
      </c>
    </row>
    <row r="75" spans="2:8" s="7" customFormat="1" ht="13.5">
      <c r="B75" s="176" t="s">
        <v>574</v>
      </c>
      <c r="C75" s="156" t="s">
        <v>501</v>
      </c>
      <c r="D75" s="61">
        <f t="shared" si="3"/>
        <v>500</v>
      </c>
      <c r="E75" s="61"/>
      <c r="F75" s="61"/>
      <c r="G75" s="61"/>
      <c r="H75" s="61">
        <f>'výdavky mesto'!D164</f>
        <v>500</v>
      </c>
    </row>
    <row r="76" spans="2:8" s="7" customFormat="1" ht="13.5">
      <c r="B76" s="176" t="s">
        <v>575</v>
      </c>
      <c r="C76" s="156" t="s">
        <v>498</v>
      </c>
      <c r="D76" s="61">
        <f t="shared" si="3"/>
        <v>5000</v>
      </c>
      <c r="E76" s="44"/>
      <c r="F76" s="44"/>
      <c r="G76" s="44"/>
      <c r="H76" s="61">
        <f>'výdavky mesto'!D162</f>
        <v>5000</v>
      </c>
    </row>
    <row r="77" spans="2:8" s="7" customFormat="1" ht="15">
      <c r="B77" s="176" t="s">
        <v>576</v>
      </c>
      <c r="C77" s="182" t="s">
        <v>303</v>
      </c>
      <c r="D77" s="183">
        <f t="shared" si="3"/>
        <v>67400</v>
      </c>
      <c r="E77" s="183">
        <f>'výdavky mesto'!D19</f>
        <v>45000</v>
      </c>
      <c r="F77" s="183">
        <f>'výdavky mesto'!D35</f>
        <v>16200</v>
      </c>
      <c r="G77" s="183">
        <f>'výdavky mesto'!D81</f>
        <v>6200</v>
      </c>
      <c r="H77" s="183"/>
    </row>
    <row r="78" spans="2:9" s="7" customFormat="1" ht="15">
      <c r="B78" s="176" t="s">
        <v>577</v>
      </c>
      <c r="C78" s="182" t="s">
        <v>471</v>
      </c>
      <c r="D78" s="183">
        <f>SUM(D79:D88)</f>
        <v>477853.2</v>
      </c>
      <c r="E78" s="183">
        <f>SUM(E79:E88)</f>
        <v>177245</v>
      </c>
      <c r="F78" s="183">
        <f>SUM(F79:F88)</f>
        <v>63808.2</v>
      </c>
      <c r="G78" s="183">
        <f>SUM(G79:G88)</f>
        <v>29800</v>
      </c>
      <c r="H78" s="183">
        <f>SUM(H79:H88)</f>
        <v>207000</v>
      </c>
      <c r="I78" s="155"/>
    </row>
    <row r="79" spans="2:8" s="7" customFormat="1" ht="13.5">
      <c r="B79" s="176" t="s">
        <v>578</v>
      </c>
      <c r="C79" s="156" t="s">
        <v>281</v>
      </c>
      <c r="D79" s="61">
        <f>SUM(E79:H79)</f>
        <v>167900</v>
      </c>
      <c r="E79" s="61">
        <f>'výdavky mesto'!D20</f>
        <v>115000</v>
      </c>
      <c r="F79" s="61">
        <f>'výdavky mesto'!D36</f>
        <v>41400</v>
      </c>
      <c r="G79" s="61">
        <f>'výdavky mesto'!D88</f>
        <v>11500</v>
      </c>
      <c r="H79" s="61">
        <v>0</v>
      </c>
    </row>
    <row r="80" spans="2:8" s="7" customFormat="1" ht="13.5">
      <c r="B80" s="176" t="s">
        <v>579</v>
      </c>
      <c r="C80" s="156" t="s">
        <v>269</v>
      </c>
      <c r="D80" s="61">
        <f aca="true" t="shared" si="4" ref="D80:D118">SUM(E80:H80)</f>
        <v>16416</v>
      </c>
      <c r="E80" s="61">
        <f>'výdavky mesto'!D18</f>
        <v>10600</v>
      </c>
      <c r="F80" s="61">
        <f>'výdavky mesto'!D34</f>
        <v>3816</v>
      </c>
      <c r="G80" s="61">
        <f>'výdavky mesto'!D82</f>
        <v>2000</v>
      </c>
      <c r="H80" s="61">
        <v>0</v>
      </c>
    </row>
    <row r="81" spans="2:8" s="7" customFormat="1" ht="13.5">
      <c r="B81" s="176" t="s">
        <v>580</v>
      </c>
      <c r="C81" s="156" t="s">
        <v>292</v>
      </c>
      <c r="D81" s="61">
        <f t="shared" si="4"/>
        <v>5000</v>
      </c>
      <c r="E81" s="61"/>
      <c r="F81" s="61"/>
      <c r="G81" s="61">
        <f>'výdavky mesto'!D77+'výdavky mesto'!D137</f>
        <v>5000</v>
      </c>
      <c r="H81" s="61"/>
    </row>
    <row r="82" spans="2:8" s="7" customFormat="1" ht="13.5">
      <c r="B82" s="176" t="s">
        <v>581</v>
      </c>
      <c r="C82" s="156" t="s">
        <v>293</v>
      </c>
      <c r="D82" s="61">
        <f t="shared" si="4"/>
        <v>40000</v>
      </c>
      <c r="E82" s="61"/>
      <c r="F82" s="61"/>
      <c r="G82" s="61"/>
      <c r="H82" s="61">
        <f>'výdavky mesto'!D170</f>
        <v>40000</v>
      </c>
    </row>
    <row r="83" spans="2:8" s="7" customFormat="1" ht="13.5">
      <c r="B83" s="176" t="s">
        <v>582</v>
      </c>
      <c r="C83" s="156" t="s">
        <v>500</v>
      </c>
      <c r="D83" s="61">
        <f t="shared" si="4"/>
        <v>100000</v>
      </c>
      <c r="E83" s="61"/>
      <c r="F83" s="61"/>
      <c r="G83" s="61"/>
      <c r="H83" s="61">
        <f>'výdavky mesto'!D169</f>
        <v>100000</v>
      </c>
    </row>
    <row r="84" spans="2:8" s="7" customFormat="1" ht="13.5">
      <c r="B84" s="176" t="s">
        <v>583</v>
      </c>
      <c r="C84" s="156" t="s">
        <v>294</v>
      </c>
      <c r="D84" s="61">
        <f t="shared" si="4"/>
        <v>60000</v>
      </c>
      <c r="E84" s="61"/>
      <c r="F84" s="61"/>
      <c r="G84" s="61"/>
      <c r="H84" s="61">
        <f>'výdavky mesto'!D157</f>
        <v>60000</v>
      </c>
    </row>
    <row r="85" spans="2:8" s="7" customFormat="1" ht="13.5">
      <c r="B85" s="176" t="s">
        <v>584</v>
      </c>
      <c r="C85" s="156" t="s">
        <v>295</v>
      </c>
      <c r="D85" s="61">
        <f t="shared" si="4"/>
        <v>75896</v>
      </c>
      <c r="E85" s="61">
        <f>'výdavky mesto'!D23</f>
        <v>48600</v>
      </c>
      <c r="F85" s="61">
        <f>'výdavky mesto'!D39</f>
        <v>17496</v>
      </c>
      <c r="G85" s="61">
        <f>'výdavky mesto'!D89</f>
        <v>9800</v>
      </c>
      <c r="H85" s="61"/>
    </row>
    <row r="86" spans="2:8" s="7" customFormat="1" ht="13.5">
      <c r="B86" s="176" t="s">
        <v>585</v>
      </c>
      <c r="C86" s="156" t="s">
        <v>296</v>
      </c>
      <c r="D86" s="61">
        <f t="shared" si="4"/>
        <v>6000</v>
      </c>
      <c r="E86" s="61"/>
      <c r="F86" s="61"/>
      <c r="G86" s="61"/>
      <c r="H86" s="61">
        <f>'výdavky mesto'!D163</f>
        <v>6000</v>
      </c>
    </row>
    <row r="87" spans="2:8" s="7" customFormat="1" ht="13.5">
      <c r="B87" s="176" t="s">
        <v>586</v>
      </c>
      <c r="C87" s="156" t="s">
        <v>297</v>
      </c>
      <c r="D87" s="61">
        <f t="shared" si="4"/>
        <v>1000</v>
      </c>
      <c r="E87" s="61"/>
      <c r="F87" s="61"/>
      <c r="G87" s="61"/>
      <c r="H87" s="61">
        <f>'výdavky mesto'!D155</f>
        <v>1000</v>
      </c>
    </row>
    <row r="88" spans="2:8" s="7" customFormat="1" ht="13.5">
      <c r="B88" s="176" t="s">
        <v>587</v>
      </c>
      <c r="C88" s="156" t="s">
        <v>298</v>
      </c>
      <c r="D88" s="61">
        <f t="shared" si="4"/>
        <v>5641.2</v>
      </c>
      <c r="E88" s="61">
        <f>'výdavky mesto'!D16</f>
        <v>3045</v>
      </c>
      <c r="F88" s="61">
        <f>'výdavky mesto'!D32</f>
        <v>1096.2</v>
      </c>
      <c r="G88" s="61">
        <f>'výdavky mesto'!D79+'výdavky mesto'!D144</f>
        <v>1500</v>
      </c>
      <c r="H88" s="61"/>
    </row>
    <row r="89" spans="2:10" s="7" customFormat="1" ht="18">
      <c r="B89" s="176" t="s">
        <v>588</v>
      </c>
      <c r="C89" s="177" t="s">
        <v>499</v>
      </c>
      <c r="D89" s="178">
        <f>SUM(D90:D97)</f>
        <v>287823</v>
      </c>
      <c r="E89" s="178">
        <f>SUM(E90:E97)</f>
        <v>0</v>
      </c>
      <c r="F89" s="178">
        <f>SUM(F90:F97)</f>
        <v>0</v>
      </c>
      <c r="G89" s="178">
        <f>SUM(G90:G97)</f>
        <v>169323</v>
      </c>
      <c r="H89" s="178">
        <f>SUM(H90:H97)</f>
        <v>118500</v>
      </c>
      <c r="I89" s="155"/>
      <c r="J89" s="155"/>
    </row>
    <row r="90" spans="2:8" s="7" customFormat="1" ht="13.5">
      <c r="B90" s="176" t="s">
        <v>589</v>
      </c>
      <c r="C90" s="156" t="s">
        <v>286</v>
      </c>
      <c r="D90" s="61">
        <f t="shared" si="4"/>
        <v>12600</v>
      </c>
      <c r="E90" s="61">
        <v>0</v>
      </c>
      <c r="F90" s="61">
        <v>0</v>
      </c>
      <c r="G90" s="61">
        <f>'výdavky mesto'!D78+'výdavky mesto'!D141</f>
        <v>12600</v>
      </c>
      <c r="H90" s="61">
        <v>0</v>
      </c>
    </row>
    <row r="91" spans="2:8" s="7" customFormat="1" ht="13.5">
      <c r="B91" s="176" t="s">
        <v>590</v>
      </c>
      <c r="C91" s="156" t="s">
        <v>325</v>
      </c>
      <c r="D91" s="61">
        <f t="shared" si="4"/>
        <v>93500</v>
      </c>
      <c r="E91" s="61">
        <v>0</v>
      </c>
      <c r="F91" s="61">
        <v>0</v>
      </c>
      <c r="G91" s="61">
        <v>0</v>
      </c>
      <c r="H91" s="61">
        <v>93500</v>
      </c>
    </row>
    <row r="92" spans="2:8" s="7" customFormat="1" ht="13.5">
      <c r="B92" s="176" t="s">
        <v>591</v>
      </c>
      <c r="C92" s="156" t="s">
        <v>287</v>
      </c>
      <c r="D92" s="61">
        <f t="shared" si="4"/>
        <v>31000</v>
      </c>
      <c r="E92" s="61"/>
      <c r="F92" s="61"/>
      <c r="G92" s="61">
        <f>'výdavky mesto'!D142</f>
        <v>31000</v>
      </c>
      <c r="H92" s="61"/>
    </row>
    <row r="93" spans="2:8" s="7" customFormat="1" ht="13.5">
      <c r="B93" s="176" t="s">
        <v>592</v>
      </c>
      <c r="C93" s="156" t="s">
        <v>288</v>
      </c>
      <c r="D93" s="61">
        <f t="shared" si="4"/>
        <v>17000</v>
      </c>
      <c r="E93" s="61"/>
      <c r="F93" s="61"/>
      <c r="G93" s="61">
        <f>'výdavky mesto'!D146</f>
        <v>17000</v>
      </c>
      <c r="H93" s="61"/>
    </row>
    <row r="94" spans="2:8" s="7" customFormat="1" ht="13.5">
      <c r="B94" s="176" t="s">
        <v>593</v>
      </c>
      <c r="C94" s="156" t="s">
        <v>289</v>
      </c>
      <c r="D94" s="61">
        <f t="shared" si="4"/>
        <v>17680</v>
      </c>
      <c r="E94" s="61"/>
      <c r="F94" s="61"/>
      <c r="G94" s="61">
        <f>'výdavky mesto'!D138</f>
        <v>17680</v>
      </c>
      <c r="H94" s="61"/>
    </row>
    <row r="95" spans="2:8" s="7" customFormat="1" ht="13.5">
      <c r="B95" s="176" t="s">
        <v>594</v>
      </c>
      <c r="C95" s="156" t="s">
        <v>290</v>
      </c>
      <c r="D95" s="61">
        <f t="shared" si="4"/>
        <v>25000</v>
      </c>
      <c r="E95" s="61"/>
      <c r="F95" s="61"/>
      <c r="G95" s="61"/>
      <c r="H95" s="61">
        <v>25000</v>
      </c>
    </row>
    <row r="96" spans="2:8" s="7" customFormat="1" ht="13.5">
      <c r="B96" s="176" t="s">
        <v>595</v>
      </c>
      <c r="C96" s="156" t="s">
        <v>502</v>
      </c>
      <c r="D96" s="61">
        <f t="shared" si="4"/>
        <v>76043</v>
      </c>
      <c r="E96" s="61"/>
      <c r="F96" s="61"/>
      <c r="G96" s="61">
        <f>'výdavky mesto'!D139</f>
        <v>76043</v>
      </c>
      <c r="H96" s="61"/>
    </row>
    <row r="97" spans="2:8" s="7" customFormat="1" ht="13.5">
      <c r="B97" s="176" t="s">
        <v>596</v>
      </c>
      <c r="C97" s="156" t="s">
        <v>291</v>
      </c>
      <c r="D97" s="61">
        <f t="shared" si="4"/>
        <v>15000</v>
      </c>
      <c r="E97" s="61"/>
      <c r="F97" s="61"/>
      <c r="G97" s="61">
        <f>'výdavky mesto'!D110</f>
        <v>15000</v>
      </c>
      <c r="H97" s="61"/>
    </row>
    <row r="98" spans="2:8" s="7" customFormat="1" ht="18">
      <c r="B98" s="176" t="s">
        <v>597</v>
      </c>
      <c r="C98" s="184" t="s">
        <v>350</v>
      </c>
      <c r="D98" s="185">
        <f>SUM(D99:D102)</f>
        <v>369482</v>
      </c>
      <c r="E98" s="186"/>
      <c r="F98" s="186"/>
      <c r="G98" s="186">
        <f>SUM(G99:G102)</f>
        <v>369482</v>
      </c>
      <c r="H98" s="186"/>
    </row>
    <row r="99" spans="2:8" s="7" customFormat="1" ht="15">
      <c r="B99" s="176" t="s">
        <v>598</v>
      </c>
      <c r="C99" s="166" t="s">
        <v>351</v>
      </c>
      <c r="D99" s="167">
        <f t="shared" si="4"/>
        <v>48000</v>
      </c>
      <c r="E99" s="44"/>
      <c r="F99" s="44"/>
      <c r="G99" s="168">
        <f>'výdavky mesto'!D56</f>
        <v>48000</v>
      </c>
      <c r="H99" s="44"/>
    </row>
    <row r="100" spans="2:8" s="7" customFormat="1" ht="15">
      <c r="B100" s="176" t="s">
        <v>599</v>
      </c>
      <c r="C100" s="157" t="s">
        <v>353</v>
      </c>
      <c r="D100" s="167">
        <f t="shared" si="4"/>
        <v>20000</v>
      </c>
      <c r="E100" s="44"/>
      <c r="F100" s="44"/>
      <c r="G100" s="168">
        <f>'výdavky mesto'!D108</f>
        <v>20000</v>
      </c>
      <c r="H100" s="44"/>
    </row>
    <row r="101" spans="2:8" s="7" customFormat="1" ht="15">
      <c r="B101" s="176" t="s">
        <v>600</v>
      </c>
      <c r="C101" s="166" t="s">
        <v>352</v>
      </c>
      <c r="D101" s="167">
        <f t="shared" si="4"/>
        <v>18500</v>
      </c>
      <c r="E101" s="44"/>
      <c r="F101" s="44"/>
      <c r="G101" s="168">
        <f>'výdavky mesto'!D148</f>
        <v>18500</v>
      </c>
      <c r="H101" s="44"/>
    </row>
    <row r="102" spans="2:8" s="7" customFormat="1" ht="15">
      <c r="B102" s="176" t="s">
        <v>601</v>
      </c>
      <c r="C102" s="166" t="s">
        <v>354</v>
      </c>
      <c r="D102" s="167">
        <f t="shared" si="4"/>
        <v>282982</v>
      </c>
      <c r="E102" s="44"/>
      <c r="F102" s="44"/>
      <c r="G102" s="168">
        <f>'výdavky mesto'!D223+'výdavky mesto'!D229+'výdavky mesto'!D232+'výdavky mesto'!D233+'výdavky mesto'!D234</f>
        <v>282982</v>
      </c>
      <c r="H102" s="44"/>
    </row>
    <row r="103" spans="2:10" s="7" customFormat="1" ht="18">
      <c r="B103" s="176" t="s">
        <v>602</v>
      </c>
      <c r="C103" s="184" t="s">
        <v>185</v>
      </c>
      <c r="D103" s="185">
        <f t="shared" si="4"/>
        <v>18515.2</v>
      </c>
      <c r="E103" s="185">
        <f>'výdavky mesto'!D21</f>
        <v>9570</v>
      </c>
      <c r="F103" s="185">
        <f>'výdavky mesto'!D37</f>
        <v>3445.2</v>
      </c>
      <c r="G103" s="185">
        <f>'výdavky mesto'!D85</f>
        <v>5500</v>
      </c>
      <c r="H103" s="186"/>
      <c r="J103" s="155"/>
    </row>
    <row r="104" spans="2:8" s="7" customFormat="1" ht="18">
      <c r="B104" s="176" t="s">
        <v>603</v>
      </c>
      <c r="C104" s="184" t="s">
        <v>153</v>
      </c>
      <c r="D104" s="185">
        <f t="shared" si="4"/>
        <v>69644.4</v>
      </c>
      <c r="E104" s="185">
        <f>'výdavky mesto'!D14</f>
        <v>48415</v>
      </c>
      <c r="F104" s="185">
        <f>'výdavky mesto'!D30</f>
        <v>17429.399999999998</v>
      </c>
      <c r="G104" s="185">
        <f>'výdavky mesto'!D87</f>
        <v>3800</v>
      </c>
      <c r="H104" s="186"/>
    </row>
    <row r="105" spans="2:8" s="7" customFormat="1" ht="18">
      <c r="B105" s="176" t="s">
        <v>604</v>
      </c>
      <c r="C105" s="185" t="s">
        <v>357</v>
      </c>
      <c r="D105" s="185">
        <f t="shared" si="4"/>
        <v>299894.68</v>
      </c>
      <c r="E105" s="185">
        <f>'výdavky mesto'!D15</f>
        <v>195538</v>
      </c>
      <c r="F105" s="185">
        <f>'výdavky mesto'!D31</f>
        <v>70393.68</v>
      </c>
      <c r="G105" s="185">
        <f>'výdavky mesto'!D51+'výdavky mesto'!D58+'výdavky mesto'!D74+'výdavky mesto'!D97+'výdavky mesto'!D125</f>
        <v>33100</v>
      </c>
      <c r="H105" s="185">
        <f>'výdavky mesto'!D153</f>
        <v>863</v>
      </c>
    </row>
    <row r="106" spans="2:8" s="7" customFormat="1" ht="18">
      <c r="B106" s="176" t="s">
        <v>605</v>
      </c>
      <c r="C106" s="185" t="s">
        <v>378</v>
      </c>
      <c r="D106" s="185">
        <f t="shared" si="4"/>
        <v>52018</v>
      </c>
      <c r="E106" s="185">
        <f>'výdavky mesto'!D17</f>
        <v>32550</v>
      </c>
      <c r="F106" s="185">
        <f>'výdavky mesto'!D33</f>
        <v>11718</v>
      </c>
      <c r="G106" s="185">
        <f>'výdavky mesto'!D52+'výdavky mesto'!D64+'výdavky mesto'!D80+'výdavky mesto'!D114+'výdavky mesto'!D145</f>
        <v>7750</v>
      </c>
      <c r="H106" s="186">
        <v>0</v>
      </c>
    </row>
    <row r="107" spans="2:8" s="7" customFormat="1" ht="18">
      <c r="B107" s="176" t="s">
        <v>606</v>
      </c>
      <c r="C107" s="185" t="s">
        <v>460</v>
      </c>
      <c r="D107" s="185">
        <f t="shared" si="4"/>
        <v>1500</v>
      </c>
      <c r="E107" s="186"/>
      <c r="F107" s="186"/>
      <c r="G107" s="185">
        <f>'výdavky mesto'!D57+'výdavky mesto'!D76+'výdavky mesto'!D127</f>
        <v>1500</v>
      </c>
      <c r="H107" s="186"/>
    </row>
    <row r="108" spans="2:8" s="7" customFormat="1" ht="18">
      <c r="B108" s="176" t="s">
        <v>607</v>
      </c>
      <c r="C108" s="185" t="s">
        <v>505</v>
      </c>
      <c r="D108" s="185">
        <f t="shared" si="4"/>
        <v>817600</v>
      </c>
      <c r="E108" s="186"/>
      <c r="F108" s="186"/>
      <c r="G108" s="185">
        <f>'výdavky mesto'!D83+'výdavky mesto'!D84+'výdavky mesto'!D134+'výdavky mesto'!D136</f>
        <v>817600</v>
      </c>
      <c r="H108" s="186"/>
    </row>
    <row r="109" spans="2:8" s="7" customFormat="1" ht="18">
      <c r="B109" s="176" t="s">
        <v>608</v>
      </c>
      <c r="C109" s="185" t="s">
        <v>461</v>
      </c>
      <c r="D109" s="185">
        <f t="shared" si="4"/>
        <v>4960</v>
      </c>
      <c r="E109" s="186"/>
      <c r="F109" s="186"/>
      <c r="G109" s="185">
        <f>'výdavky mesto'!D59+'výdavky mesto'!D75+'výdavky mesto'!D98+'výdavky mesto'!D104+'výdavky mesto'!D126</f>
        <v>4960</v>
      </c>
      <c r="H109" s="186"/>
    </row>
    <row r="110" spans="2:11" s="7" customFormat="1" ht="18">
      <c r="B110" s="176" t="s">
        <v>609</v>
      </c>
      <c r="C110" s="185" t="s">
        <v>462</v>
      </c>
      <c r="D110" s="185">
        <f t="shared" si="4"/>
        <v>2730248</v>
      </c>
      <c r="E110" s="185">
        <f>'výdavky mesto'!D24</f>
        <v>1371931</v>
      </c>
      <c r="F110" s="185">
        <f>'výdavky mesto'!D40</f>
        <v>496738</v>
      </c>
      <c r="G110" s="185">
        <f>'výdavky mesto'!D45</f>
        <v>682426</v>
      </c>
      <c r="H110" s="185">
        <f>'výdavky mesto'!D166+'výdavky mesto'!D168</f>
        <v>179153</v>
      </c>
      <c r="K110" s="155"/>
    </row>
    <row r="111" spans="2:8" s="7" customFormat="1" ht="18">
      <c r="B111" s="176" t="s">
        <v>610</v>
      </c>
      <c r="C111" s="185" t="s">
        <v>503</v>
      </c>
      <c r="D111" s="185">
        <f t="shared" si="4"/>
        <v>3089697</v>
      </c>
      <c r="E111" s="185"/>
      <c r="F111" s="185"/>
      <c r="G111" s="185"/>
      <c r="H111" s="185">
        <f>'výdavky mesto'!D10</f>
        <v>3089697</v>
      </c>
    </row>
    <row r="112" spans="2:8" s="7" customFormat="1" ht="18">
      <c r="B112" s="176" t="s">
        <v>611</v>
      </c>
      <c r="C112" s="185" t="s">
        <v>463</v>
      </c>
      <c r="D112" s="185">
        <f t="shared" si="4"/>
        <v>32958.08</v>
      </c>
      <c r="E112" s="185">
        <f>'výdavky mesto'!D22</f>
        <v>22028</v>
      </c>
      <c r="F112" s="185">
        <f>'výdavky mesto'!D38</f>
        <v>7930.08</v>
      </c>
      <c r="G112" s="185">
        <f>'výdavky mesto'!D86</f>
        <v>3000</v>
      </c>
      <c r="H112" s="185"/>
    </row>
    <row r="113" spans="2:8" s="7" customFormat="1" ht="18">
      <c r="B113" s="176" t="s">
        <v>612</v>
      </c>
      <c r="C113" s="185" t="s">
        <v>272</v>
      </c>
      <c r="D113" s="185">
        <f t="shared" si="4"/>
        <v>22500</v>
      </c>
      <c r="E113" s="185"/>
      <c r="F113" s="185"/>
      <c r="G113" s="185">
        <f>'výdavky mesto'!D91</f>
        <v>22500</v>
      </c>
      <c r="H113" s="185"/>
    </row>
    <row r="114" spans="2:8" s="7" customFormat="1" ht="18">
      <c r="B114" s="176" t="s">
        <v>613</v>
      </c>
      <c r="C114" s="185" t="s">
        <v>465</v>
      </c>
      <c r="D114" s="185">
        <f t="shared" si="4"/>
        <v>2689261</v>
      </c>
      <c r="E114" s="186"/>
      <c r="F114" s="186"/>
      <c r="G114" s="185">
        <f>'výdavky mesto'!D103+'výdavky mesto'!D171+'výdavky mesto'!D224+'výdavky mesto'!D225+'výdavky mesto'!D226+'výdavky mesto'!D227+'výdavky mesto'!D228+'výdavky mesto'!D230+'výdavky mesto'!D231</f>
        <v>2689261</v>
      </c>
      <c r="H114" s="186"/>
    </row>
    <row r="115" spans="2:8" s="7" customFormat="1" ht="18">
      <c r="B115" s="176" t="s">
        <v>614</v>
      </c>
      <c r="C115" s="185" t="s">
        <v>468</v>
      </c>
      <c r="D115" s="185">
        <f t="shared" si="4"/>
        <v>123884</v>
      </c>
      <c r="E115" s="186"/>
      <c r="F115" s="186"/>
      <c r="G115" s="186"/>
      <c r="H115" s="185">
        <f>'výdavky mesto'!D159</f>
        <v>123884</v>
      </c>
    </row>
    <row r="116" spans="2:8" s="7" customFormat="1" ht="18">
      <c r="B116" s="176" t="s">
        <v>615</v>
      </c>
      <c r="C116" s="186" t="s">
        <v>469</v>
      </c>
      <c r="D116" s="185">
        <f t="shared" si="4"/>
        <v>805459</v>
      </c>
      <c r="E116" s="185"/>
      <c r="F116" s="185"/>
      <c r="G116" s="185"/>
      <c r="H116" s="185">
        <f>'výdavky mesto'!D161</f>
        <v>805459</v>
      </c>
    </row>
    <row r="117" spans="2:8" s="7" customFormat="1" ht="18">
      <c r="B117" s="176" t="s">
        <v>616</v>
      </c>
      <c r="C117" s="186" t="s">
        <v>504</v>
      </c>
      <c r="D117" s="185">
        <f t="shared" si="4"/>
        <v>39000</v>
      </c>
      <c r="E117" s="185"/>
      <c r="F117" s="185"/>
      <c r="G117" s="185"/>
      <c r="H117" s="185">
        <f>'výdavky mesto'!D160</f>
        <v>39000</v>
      </c>
    </row>
    <row r="118" spans="2:8" s="7" customFormat="1" ht="18">
      <c r="B118" s="176" t="s">
        <v>617</v>
      </c>
      <c r="C118" s="186" t="s">
        <v>321</v>
      </c>
      <c r="D118" s="185">
        <f t="shared" si="4"/>
        <v>17000</v>
      </c>
      <c r="E118" s="186"/>
      <c r="F118" s="186"/>
      <c r="G118" s="185">
        <f>'výdavky mesto'!D90</f>
        <v>17000</v>
      </c>
      <c r="H118" s="186"/>
    </row>
    <row r="119" spans="2:8" s="7" customFormat="1" ht="13.5">
      <c r="B119" s="176" t="s">
        <v>618</v>
      </c>
      <c r="C119" s="105"/>
      <c r="D119" s="61"/>
      <c r="E119" s="61"/>
      <c r="F119" s="61"/>
      <c r="G119" s="61"/>
      <c r="H119" s="61"/>
    </row>
    <row r="120" spans="2:8" s="7" customFormat="1" ht="19.5" thickBot="1">
      <c r="B120" s="179" t="s">
        <v>619</v>
      </c>
      <c r="C120" s="187" t="s">
        <v>621</v>
      </c>
      <c r="D120" s="188">
        <f>SUM(D6,D77,D78,D89,D98,D103:D118)</f>
        <v>14751247.360000001</v>
      </c>
      <c r="E120" s="188">
        <f>SUM(E6,E77,E78,E89,E98,E103:E118)</f>
        <v>2593657</v>
      </c>
      <c r="F120" s="188">
        <f>SUM(F6,F77,F78,F89,F98,F103:F118)</f>
        <v>936559.36</v>
      </c>
      <c r="G120" s="188">
        <f>SUM(G6,G77,G78,G89,G98,G103:G118)</f>
        <v>6568352</v>
      </c>
      <c r="H120" s="188">
        <f>SUM(H6,H77,H78,H89,H98,H103:H118)</f>
        <v>4652679</v>
      </c>
    </row>
    <row r="121" spans="4:7" s="7" customFormat="1" ht="12.75">
      <c r="D121" s="155"/>
      <c r="G121" s="155"/>
    </row>
    <row r="122" spans="4:7" s="7" customFormat="1" ht="12.75">
      <c r="D122" s="155"/>
      <c r="G122" s="155"/>
    </row>
    <row r="123" ht="12.75">
      <c r="D123" s="3"/>
    </row>
    <row r="124" ht="12.75">
      <c r="D124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46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4:D29"/>
  <sheetViews>
    <sheetView zoomScalePageLayoutView="0" workbookViewId="0" topLeftCell="A1">
      <selection activeCell="F29" sqref="F29"/>
    </sheetView>
  </sheetViews>
  <sheetFormatPr defaultColWidth="9.140625" defaultRowHeight="12.75"/>
  <cols>
    <col min="2" max="2" width="35.8515625" style="0" customWidth="1"/>
  </cols>
  <sheetData>
    <row r="4" ht="15">
      <c r="B4" s="29" t="s">
        <v>326</v>
      </c>
    </row>
    <row r="5" ht="15">
      <c r="B5" s="29"/>
    </row>
    <row r="6" ht="15">
      <c r="B6" s="106" t="s">
        <v>327</v>
      </c>
    </row>
    <row r="7" spans="2:3" ht="15">
      <c r="B7" s="29" t="s">
        <v>328</v>
      </c>
      <c r="C7">
        <v>1300</v>
      </c>
    </row>
    <row r="8" spans="2:3" ht="15">
      <c r="B8" s="29" t="s">
        <v>329</v>
      </c>
      <c r="C8">
        <v>800</v>
      </c>
    </row>
    <row r="9" spans="2:3" ht="15">
      <c r="B9" s="29" t="s">
        <v>330</v>
      </c>
      <c r="C9">
        <v>320</v>
      </c>
    </row>
    <row r="10" spans="2:3" ht="15">
      <c r="B10" s="29" t="s">
        <v>331</v>
      </c>
      <c r="C10">
        <v>670</v>
      </c>
    </row>
    <row r="11" spans="2:3" ht="15">
      <c r="B11" s="29" t="s">
        <v>332</v>
      </c>
      <c r="C11">
        <v>170</v>
      </c>
    </row>
    <row r="12" spans="2:3" ht="15">
      <c r="B12" s="29" t="s">
        <v>333</v>
      </c>
      <c r="C12">
        <v>60</v>
      </c>
    </row>
    <row r="13" spans="2:3" ht="15">
      <c r="B13" s="29" t="s">
        <v>334</v>
      </c>
      <c r="C13">
        <v>3876</v>
      </c>
    </row>
    <row r="14" spans="2:3" ht="15">
      <c r="B14" s="29" t="s">
        <v>335</v>
      </c>
      <c r="C14">
        <v>90</v>
      </c>
    </row>
    <row r="15" spans="2:3" ht="15">
      <c r="B15" s="29" t="s">
        <v>336</v>
      </c>
      <c r="C15">
        <v>600</v>
      </c>
    </row>
    <row r="16" spans="2:3" ht="15">
      <c r="B16" s="29" t="s">
        <v>337</v>
      </c>
      <c r="C16">
        <v>360</v>
      </c>
    </row>
    <row r="17" spans="2:3" ht="15">
      <c r="B17" s="29" t="s">
        <v>338</v>
      </c>
      <c r="C17">
        <v>1200</v>
      </c>
    </row>
    <row r="18" spans="2:3" ht="15">
      <c r="B18" s="29" t="s">
        <v>339</v>
      </c>
      <c r="C18">
        <v>600</v>
      </c>
    </row>
    <row r="19" spans="2:3" ht="15">
      <c r="B19" s="29" t="s">
        <v>340</v>
      </c>
      <c r="C19">
        <v>664</v>
      </c>
    </row>
    <row r="20" spans="2:3" ht="15">
      <c r="B20" s="29" t="s">
        <v>341</v>
      </c>
      <c r="C20">
        <v>650</v>
      </c>
    </row>
    <row r="21" spans="2:3" ht="15">
      <c r="B21" s="29" t="s">
        <v>342</v>
      </c>
      <c r="C21">
        <v>38400</v>
      </c>
    </row>
    <row r="22" spans="2:3" ht="15">
      <c r="B22" s="29" t="s">
        <v>343</v>
      </c>
      <c r="C22">
        <v>1300</v>
      </c>
    </row>
    <row r="23" spans="2:3" ht="15">
      <c r="B23" s="29" t="s">
        <v>344</v>
      </c>
      <c r="C23">
        <v>13525</v>
      </c>
    </row>
    <row r="24" spans="2:3" ht="15">
      <c r="B24" s="29" t="s">
        <v>345</v>
      </c>
      <c r="C24">
        <v>2045</v>
      </c>
    </row>
    <row r="25" spans="2:3" ht="15">
      <c r="B25" s="29" t="s">
        <v>346</v>
      </c>
      <c r="C25">
        <v>278</v>
      </c>
    </row>
    <row r="26" spans="2:3" ht="15">
      <c r="B26" s="29" t="s">
        <v>347</v>
      </c>
      <c r="C26">
        <v>150</v>
      </c>
    </row>
    <row r="27" spans="2:3" ht="15">
      <c r="B27" s="29" t="s">
        <v>348</v>
      </c>
      <c r="C27">
        <v>6828</v>
      </c>
    </row>
    <row r="28" ht="15">
      <c r="B28" s="29"/>
    </row>
    <row r="29" spans="2:4" ht="15">
      <c r="B29" s="29" t="s">
        <v>349</v>
      </c>
      <c r="C29">
        <f>SUM(C7:C28)</f>
        <v>73886</v>
      </c>
      <c r="D29">
        <f>SUM(C7:C27)</f>
        <v>73886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4">
      <selection activeCell="E62" sqref="E62"/>
    </sheetView>
  </sheetViews>
  <sheetFormatPr defaultColWidth="9.140625" defaultRowHeight="12.75"/>
  <cols>
    <col min="11" max="11" width="26.28125" style="0" customWidth="1"/>
  </cols>
  <sheetData>
    <row r="1" spans="1:5" ht="12.75">
      <c r="A1" s="108" t="s">
        <v>379</v>
      </c>
      <c r="B1" s="108"/>
      <c r="C1" s="108"/>
      <c r="D1" s="108"/>
      <c r="E1" s="108" t="s">
        <v>380</v>
      </c>
    </row>
    <row r="3" spans="1:11" ht="12.75">
      <c r="A3" s="109" t="s">
        <v>381</v>
      </c>
      <c r="B3" s="110"/>
      <c r="C3" s="110"/>
      <c r="D3" s="111">
        <v>3000</v>
      </c>
      <c r="E3" s="112" t="s">
        <v>382</v>
      </c>
      <c r="F3" s="112"/>
      <c r="G3" s="112"/>
      <c r="H3" s="112"/>
      <c r="I3" s="112"/>
      <c r="J3" s="112"/>
      <c r="K3" s="113"/>
    </row>
    <row r="4" spans="1:11" ht="12.75">
      <c r="A4" s="114" t="s">
        <v>383</v>
      </c>
      <c r="B4" s="2"/>
      <c r="C4" s="2"/>
      <c r="D4" s="115">
        <v>6000</v>
      </c>
      <c r="E4" s="116" t="s">
        <v>384</v>
      </c>
      <c r="F4" s="112"/>
      <c r="G4" s="112"/>
      <c r="H4" s="112"/>
      <c r="I4" s="112"/>
      <c r="J4" s="112"/>
      <c r="K4" s="113"/>
    </row>
    <row r="5" spans="1:11" ht="12.75">
      <c r="A5" s="109"/>
      <c r="B5" s="110"/>
      <c r="C5" s="110"/>
      <c r="D5" s="117"/>
      <c r="E5" s="118" t="s">
        <v>385</v>
      </c>
      <c r="F5" s="119"/>
      <c r="G5" s="119"/>
      <c r="H5" s="119"/>
      <c r="I5" s="119"/>
      <c r="J5" s="119"/>
      <c r="K5" s="120"/>
    </row>
    <row r="6" spans="1:11" ht="12.75">
      <c r="A6" s="109"/>
      <c r="B6" s="110"/>
      <c r="C6" s="110"/>
      <c r="D6" s="121">
        <v>6600</v>
      </c>
      <c r="E6" s="119" t="s">
        <v>386</v>
      </c>
      <c r="F6" s="119"/>
      <c r="G6" s="119"/>
      <c r="H6" s="119"/>
      <c r="I6" s="119"/>
      <c r="J6" s="119"/>
      <c r="K6" s="120"/>
    </row>
    <row r="7" spans="1:11" ht="12.75">
      <c r="A7" s="114" t="s">
        <v>387</v>
      </c>
      <c r="B7" s="2"/>
      <c r="C7" s="2"/>
      <c r="D7" s="122">
        <v>3500</v>
      </c>
      <c r="E7" s="2" t="s">
        <v>388</v>
      </c>
      <c r="F7" s="2"/>
      <c r="G7" s="2"/>
      <c r="H7" s="2"/>
      <c r="I7" s="2"/>
      <c r="J7" s="2"/>
      <c r="K7" s="123"/>
    </row>
    <row r="8" spans="1:11" ht="12.75">
      <c r="A8" s="124" t="s">
        <v>389</v>
      </c>
      <c r="B8" s="125"/>
      <c r="C8" s="125"/>
      <c r="D8" s="111">
        <f>D4+D6+D7</f>
        <v>16100</v>
      </c>
      <c r="E8" s="125" t="s">
        <v>390</v>
      </c>
      <c r="F8" s="125"/>
      <c r="G8" s="110"/>
      <c r="H8" s="110"/>
      <c r="I8" s="110"/>
      <c r="J8" s="110"/>
      <c r="K8" s="126"/>
    </row>
    <row r="9" spans="1:11" ht="12.75">
      <c r="A9" s="114" t="s">
        <v>391</v>
      </c>
      <c r="B9" s="2"/>
      <c r="C9" s="2"/>
      <c r="D9" s="127">
        <v>4100</v>
      </c>
      <c r="E9" s="2" t="s">
        <v>392</v>
      </c>
      <c r="F9" s="2"/>
      <c r="G9" s="2"/>
      <c r="H9" s="2"/>
      <c r="I9" s="2"/>
      <c r="J9" s="2"/>
      <c r="K9" s="123"/>
    </row>
    <row r="10" spans="1:11" ht="12.75">
      <c r="A10" s="109" t="s">
        <v>393</v>
      </c>
      <c r="B10" s="110"/>
      <c r="C10" s="110"/>
      <c r="D10" s="128">
        <v>7000</v>
      </c>
      <c r="E10" s="116" t="s">
        <v>394</v>
      </c>
      <c r="F10" s="112"/>
      <c r="G10" s="112"/>
      <c r="H10" s="112"/>
      <c r="I10" s="112"/>
      <c r="J10" s="112"/>
      <c r="K10" s="113"/>
    </row>
    <row r="11" spans="1:11" ht="12.75">
      <c r="A11" s="114"/>
      <c r="B11" s="2"/>
      <c r="C11" s="2"/>
      <c r="D11" s="115"/>
      <c r="E11" s="118" t="s">
        <v>395</v>
      </c>
      <c r="F11" s="119"/>
      <c r="G11" s="119"/>
      <c r="H11" s="119"/>
      <c r="I11" s="119"/>
      <c r="J11" s="119"/>
      <c r="K11" s="120"/>
    </row>
    <row r="12" spans="1:11" ht="12.75">
      <c r="A12" s="109" t="s">
        <v>396</v>
      </c>
      <c r="B12" s="110"/>
      <c r="C12" s="110"/>
      <c r="D12" s="121">
        <v>2000</v>
      </c>
      <c r="E12" s="119" t="s">
        <v>397</v>
      </c>
      <c r="F12" s="119"/>
      <c r="G12" s="119"/>
      <c r="H12" s="119"/>
      <c r="I12" s="119"/>
      <c r="J12" s="119"/>
      <c r="K12" s="120"/>
    </row>
    <row r="13" spans="1:11" ht="12.75">
      <c r="A13" s="114" t="s">
        <v>396</v>
      </c>
      <c r="B13" s="2"/>
      <c r="C13" s="2"/>
      <c r="D13" s="122">
        <v>15000</v>
      </c>
      <c r="E13" s="2" t="s">
        <v>398</v>
      </c>
      <c r="F13" s="2"/>
      <c r="G13" s="2"/>
      <c r="H13" s="2"/>
      <c r="I13" s="2"/>
      <c r="J13" s="2"/>
      <c r="K13" s="123"/>
    </row>
    <row r="14" spans="1:11" ht="12.75">
      <c r="A14" s="109" t="s">
        <v>399</v>
      </c>
      <c r="B14" s="110"/>
      <c r="C14" s="110"/>
      <c r="D14" s="121">
        <v>3000</v>
      </c>
      <c r="E14" s="110" t="s">
        <v>400</v>
      </c>
      <c r="F14" s="110"/>
      <c r="G14" s="110"/>
      <c r="H14" s="110"/>
      <c r="I14" s="110"/>
      <c r="J14" s="110"/>
      <c r="K14" s="126"/>
    </row>
    <row r="15" spans="1:11" ht="12.75">
      <c r="A15" s="129" t="s">
        <v>401</v>
      </c>
      <c r="B15" s="130"/>
      <c r="C15" s="130"/>
      <c r="D15" s="131">
        <f>D12+D13+D14</f>
        <v>20000</v>
      </c>
      <c r="E15" s="130" t="s">
        <v>390</v>
      </c>
      <c r="F15" s="130"/>
      <c r="G15" s="2"/>
      <c r="H15" s="2"/>
      <c r="I15" s="2"/>
      <c r="J15" s="2"/>
      <c r="K15" s="123"/>
    </row>
    <row r="16" spans="1:11" ht="12.75">
      <c r="A16" s="109" t="s">
        <v>402</v>
      </c>
      <c r="B16" s="110"/>
      <c r="C16" s="110"/>
      <c r="D16" s="121">
        <v>8300</v>
      </c>
      <c r="E16" s="110" t="s">
        <v>403</v>
      </c>
      <c r="F16" s="110"/>
      <c r="G16" s="110"/>
      <c r="H16" s="110"/>
      <c r="I16" s="110"/>
      <c r="J16" s="110"/>
      <c r="K16" s="126"/>
    </row>
    <row r="17" spans="1:11" ht="12.75">
      <c r="A17" s="114" t="s">
        <v>404</v>
      </c>
      <c r="B17" s="2"/>
      <c r="C17" s="2"/>
      <c r="D17" s="122">
        <v>1000</v>
      </c>
      <c r="E17" s="2" t="s">
        <v>405</v>
      </c>
      <c r="F17" s="2"/>
      <c r="G17" s="2"/>
      <c r="H17" s="2"/>
      <c r="I17" s="2"/>
      <c r="J17" s="2"/>
      <c r="K17" s="123"/>
    </row>
    <row r="18" spans="1:11" ht="12.75">
      <c r="A18" s="124" t="s">
        <v>401</v>
      </c>
      <c r="B18" s="125"/>
      <c r="C18" s="125"/>
      <c r="D18" s="111">
        <f>D16+D17</f>
        <v>9300</v>
      </c>
      <c r="E18" s="125" t="s">
        <v>390</v>
      </c>
      <c r="F18" s="125"/>
      <c r="G18" s="110"/>
      <c r="H18" s="110"/>
      <c r="I18" s="110"/>
      <c r="J18" s="110"/>
      <c r="K18" s="126"/>
    </row>
    <row r="19" spans="1:11" ht="12.75">
      <c r="A19" s="114" t="s">
        <v>406</v>
      </c>
      <c r="B19" s="2"/>
      <c r="C19" s="2"/>
      <c r="D19" s="122">
        <v>7000</v>
      </c>
      <c r="E19" s="2" t="s">
        <v>407</v>
      </c>
      <c r="F19" s="2"/>
      <c r="G19" s="2"/>
      <c r="H19" s="2"/>
      <c r="I19" s="2"/>
      <c r="J19" s="2"/>
      <c r="K19" s="123"/>
    </row>
    <row r="20" spans="1:11" ht="12.75">
      <c r="A20" s="109" t="s">
        <v>408</v>
      </c>
      <c r="B20" s="110"/>
      <c r="C20" s="110"/>
      <c r="D20" s="121">
        <v>5000</v>
      </c>
      <c r="E20" s="110" t="s">
        <v>409</v>
      </c>
      <c r="F20" s="110"/>
      <c r="G20" s="110"/>
      <c r="H20" s="110"/>
      <c r="I20" s="110"/>
      <c r="J20" s="110"/>
      <c r="K20" s="126"/>
    </row>
    <row r="21" spans="1:11" ht="12.75">
      <c r="A21" s="129" t="s">
        <v>401</v>
      </c>
      <c r="B21" s="130"/>
      <c r="C21" s="130"/>
      <c r="D21" s="131">
        <v>12000</v>
      </c>
      <c r="E21" s="130" t="s">
        <v>390</v>
      </c>
      <c r="F21" s="130"/>
      <c r="G21" s="2"/>
      <c r="H21" s="2"/>
      <c r="I21" s="2"/>
      <c r="J21" s="2"/>
      <c r="K21" s="123"/>
    </row>
    <row r="22" spans="1:11" ht="12.75">
      <c r="A22" s="109" t="s">
        <v>410</v>
      </c>
      <c r="B22" s="110"/>
      <c r="C22" s="110"/>
      <c r="D22" s="132">
        <v>6500</v>
      </c>
      <c r="E22" s="110" t="s">
        <v>411</v>
      </c>
      <c r="F22" s="110"/>
      <c r="G22" s="110"/>
      <c r="H22" s="110"/>
      <c r="I22" s="110"/>
      <c r="J22" s="110"/>
      <c r="K22" s="126"/>
    </row>
    <row r="23" spans="1:11" ht="12.75">
      <c r="A23" s="114" t="s">
        <v>412</v>
      </c>
      <c r="B23" s="2"/>
      <c r="C23" s="2"/>
      <c r="D23" s="133">
        <v>1200</v>
      </c>
      <c r="E23" s="2" t="s">
        <v>405</v>
      </c>
      <c r="F23" s="2"/>
      <c r="G23" s="2"/>
      <c r="H23" s="2"/>
      <c r="I23" s="2"/>
      <c r="J23" s="2"/>
      <c r="K23" s="123"/>
    </row>
    <row r="24" spans="1:11" ht="12.75">
      <c r="A24" s="124" t="s">
        <v>401</v>
      </c>
      <c r="B24" s="125"/>
      <c r="C24" s="125"/>
      <c r="D24" s="111">
        <f>D22+D23</f>
        <v>7700</v>
      </c>
      <c r="E24" s="125" t="s">
        <v>390</v>
      </c>
      <c r="F24" s="125"/>
      <c r="G24" s="110"/>
      <c r="H24" s="110"/>
      <c r="I24" s="110"/>
      <c r="J24" s="110"/>
      <c r="K24" s="126"/>
    </row>
    <row r="25" spans="1:11" ht="12.75">
      <c r="A25" s="114" t="s">
        <v>413</v>
      </c>
      <c r="B25" s="2"/>
      <c r="C25" s="2"/>
      <c r="D25" s="131">
        <v>1300</v>
      </c>
      <c r="E25" s="2" t="s">
        <v>405</v>
      </c>
      <c r="F25" s="2"/>
      <c r="G25" s="2"/>
      <c r="H25" s="2"/>
      <c r="I25" s="2"/>
      <c r="J25" s="2"/>
      <c r="K25" s="123"/>
    </row>
    <row r="26" spans="1:11" ht="12.75">
      <c r="A26" s="109" t="s">
        <v>414</v>
      </c>
      <c r="B26" s="110"/>
      <c r="C26" s="110"/>
      <c r="D26" s="111">
        <f>D3+D8+D9+D10+D15+D18+D21+D24+D25</f>
        <v>80500</v>
      </c>
      <c r="E26" s="125" t="s">
        <v>415</v>
      </c>
      <c r="F26" s="125"/>
      <c r="G26" s="110"/>
      <c r="H26" s="110"/>
      <c r="I26" s="110"/>
      <c r="J26" s="110"/>
      <c r="K26" s="126"/>
    </row>
    <row r="36" ht="12.75">
      <c r="A36" t="s">
        <v>416</v>
      </c>
    </row>
    <row r="37" spans="1:5" ht="12.75">
      <c r="A37" s="108" t="s">
        <v>417</v>
      </c>
      <c r="B37" s="108"/>
      <c r="C37" s="108"/>
      <c r="D37" s="108"/>
      <c r="E37" s="108">
        <v>2012</v>
      </c>
    </row>
    <row r="38" spans="1:11" ht="12.75">
      <c r="A38" s="109" t="s">
        <v>418</v>
      </c>
      <c r="B38" s="110"/>
      <c r="C38" s="126"/>
      <c r="D38" s="121">
        <v>25000</v>
      </c>
      <c r="E38" s="109" t="s">
        <v>419</v>
      </c>
      <c r="F38" s="110"/>
      <c r="G38" s="110"/>
      <c r="H38" s="110"/>
      <c r="I38" s="110"/>
      <c r="J38" s="110"/>
      <c r="K38" s="126"/>
    </row>
    <row r="39" spans="1:11" ht="12.75">
      <c r="A39" s="114" t="s">
        <v>420</v>
      </c>
      <c r="B39" s="2"/>
      <c r="C39" s="123"/>
      <c r="D39" s="122">
        <v>15000</v>
      </c>
      <c r="E39" s="114" t="s">
        <v>421</v>
      </c>
      <c r="F39" s="2"/>
      <c r="G39" s="2"/>
      <c r="H39" s="2"/>
      <c r="I39" s="2"/>
      <c r="J39" s="2"/>
      <c r="K39" s="123"/>
    </row>
    <row r="40" spans="1:11" ht="12.75">
      <c r="A40" s="109" t="s">
        <v>420</v>
      </c>
      <c r="B40" s="110"/>
      <c r="C40" s="126"/>
      <c r="D40" s="121">
        <v>3000</v>
      </c>
      <c r="E40" s="109" t="s">
        <v>422</v>
      </c>
      <c r="F40" s="110"/>
      <c r="G40" s="110"/>
      <c r="H40" s="110"/>
      <c r="I40" s="110"/>
      <c r="J40" s="110"/>
      <c r="K40" s="126"/>
    </row>
    <row r="41" spans="1:11" ht="12.75">
      <c r="A41" s="114" t="s">
        <v>423</v>
      </c>
      <c r="B41" s="2"/>
      <c r="C41" s="123"/>
      <c r="D41" s="122">
        <v>250000</v>
      </c>
      <c r="E41" s="114" t="s">
        <v>424</v>
      </c>
      <c r="F41" s="2"/>
      <c r="G41" s="2"/>
      <c r="H41" s="2"/>
      <c r="I41" s="2"/>
      <c r="J41" s="2"/>
      <c r="K41" s="123"/>
    </row>
    <row r="42" spans="1:11" ht="12.75">
      <c r="A42" s="109" t="s">
        <v>423</v>
      </c>
      <c r="B42" s="110"/>
      <c r="C42" s="126"/>
      <c r="D42" s="121">
        <v>50000</v>
      </c>
      <c r="E42" s="109" t="s">
        <v>425</v>
      </c>
      <c r="F42" s="110"/>
      <c r="G42" s="110"/>
      <c r="H42" s="110"/>
      <c r="I42" s="110"/>
      <c r="J42" s="110"/>
      <c r="K42" s="126"/>
    </row>
    <row r="43" spans="1:11" ht="12.75">
      <c r="A43" s="114" t="s">
        <v>426</v>
      </c>
      <c r="B43" s="2"/>
      <c r="C43" s="123"/>
      <c r="D43" s="122">
        <v>15000</v>
      </c>
      <c r="E43" s="114" t="s">
        <v>427</v>
      </c>
      <c r="F43" s="2"/>
      <c r="G43" s="2"/>
      <c r="H43" s="2"/>
      <c r="I43" s="2"/>
      <c r="J43" s="2"/>
      <c r="K43" s="123"/>
    </row>
    <row r="44" spans="1:11" ht="12.75">
      <c r="A44" s="109" t="s">
        <v>426</v>
      </c>
      <c r="B44" s="110"/>
      <c r="C44" s="126"/>
      <c r="D44" s="121">
        <v>8500</v>
      </c>
      <c r="E44" s="109" t="s">
        <v>428</v>
      </c>
      <c r="F44" s="110"/>
      <c r="G44" s="110"/>
      <c r="H44" s="110"/>
      <c r="I44" s="110"/>
      <c r="J44" s="110"/>
      <c r="K44" s="126"/>
    </row>
    <row r="45" spans="1:11" ht="12.75">
      <c r="A45" s="114" t="s">
        <v>426</v>
      </c>
      <c r="B45" s="2"/>
      <c r="C45" s="123"/>
      <c r="D45" s="122">
        <v>5000</v>
      </c>
      <c r="E45" s="114" t="s">
        <v>429</v>
      </c>
      <c r="F45" s="2"/>
      <c r="G45" s="2"/>
      <c r="H45" s="2"/>
      <c r="I45" s="2"/>
      <c r="J45" s="2"/>
      <c r="K45" s="123"/>
    </row>
    <row r="46" spans="1:11" ht="12.75">
      <c r="A46" s="109" t="s">
        <v>396</v>
      </c>
      <c r="B46" s="110"/>
      <c r="C46" s="126"/>
      <c r="D46" s="121">
        <v>165000</v>
      </c>
      <c r="E46" s="109" t="s">
        <v>430</v>
      </c>
      <c r="F46" s="110"/>
      <c r="G46" s="110"/>
      <c r="H46" s="110"/>
      <c r="I46" s="110"/>
      <c r="J46" s="110"/>
      <c r="K46" s="126"/>
    </row>
    <row r="47" spans="1:11" ht="12.75">
      <c r="A47" s="114" t="s">
        <v>431</v>
      </c>
      <c r="B47" s="2"/>
      <c r="C47" s="123"/>
      <c r="D47" s="122">
        <v>250000</v>
      </c>
      <c r="E47" s="114" t="s">
        <v>430</v>
      </c>
      <c r="F47" s="2"/>
      <c r="G47" s="2"/>
      <c r="H47" s="2"/>
      <c r="I47" s="2"/>
      <c r="J47" s="2"/>
      <c r="K47" s="123"/>
    </row>
    <row r="48" spans="1:11" ht="12.75">
      <c r="A48" s="135" t="s">
        <v>466</v>
      </c>
      <c r="B48" s="110"/>
      <c r="C48" s="110"/>
      <c r="D48" s="121">
        <v>10000</v>
      </c>
      <c r="E48" s="136" t="s">
        <v>467</v>
      </c>
      <c r="F48" s="110"/>
      <c r="G48" s="110"/>
      <c r="H48" s="110"/>
      <c r="I48" s="110"/>
      <c r="J48" s="110"/>
      <c r="K48" s="126"/>
    </row>
    <row r="49" spans="1:11" ht="12.75">
      <c r="A49" s="109" t="s">
        <v>413</v>
      </c>
      <c r="B49" s="110"/>
      <c r="C49" s="126"/>
      <c r="D49" s="121">
        <v>10000</v>
      </c>
      <c r="E49" s="109" t="s">
        <v>432</v>
      </c>
      <c r="F49" s="110"/>
      <c r="G49" s="110"/>
      <c r="H49" s="110"/>
      <c r="I49" s="110"/>
      <c r="J49" s="110"/>
      <c r="K49" s="126"/>
    </row>
    <row r="50" spans="1:11" ht="12.75">
      <c r="A50" s="109" t="s">
        <v>433</v>
      </c>
      <c r="B50" s="110"/>
      <c r="C50" s="126"/>
      <c r="D50" s="121">
        <f>SUM(D38:D49)</f>
        <v>806500</v>
      </c>
      <c r="E50" s="109"/>
      <c r="F50" s="110"/>
      <c r="G50" s="110"/>
      <c r="H50" s="110"/>
      <c r="I50" s="110"/>
      <c r="J50" s="110"/>
      <c r="K50" s="126"/>
    </row>
    <row r="51" ht="12.75">
      <c r="D51" s="134"/>
    </row>
    <row r="52" ht="12.75">
      <c r="D52" s="134"/>
    </row>
    <row r="53" spans="1:4" ht="12.75">
      <c r="A53" t="s">
        <v>434</v>
      </c>
      <c r="D53" s="134"/>
    </row>
    <row r="54" spans="1:11" ht="12.75">
      <c r="A54" s="109" t="s">
        <v>418</v>
      </c>
      <c r="B54" s="110"/>
      <c r="C54" s="126"/>
      <c r="D54" s="121">
        <v>3000</v>
      </c>
      <c r="E54" s="109" t="s">
        <v>435</v>
      </c>
      <c r="F54" s="110"/>
      <c r="G54" s="110"/>
      <c r="H54" s="110"/>
      <c r="I54" s="110"/>
      <c r="J54" s="110"/>
      <c r="K54" s="126"/>
    </row>
    <row r="55" spans="1:11" ht="12.75">
      <c r="A55" s="114" t="s">
        <v>423</v>
      </c>
      <c r="B55" s="2"/>
      <c r="C55" s="123"/>
      <c r="D55" s="122">
        <v>9000</v>
      </c>
      <c r="E55" s="114" t="s">
        <v>436</v>
      </c>
      <c r="F55" s="2"/>
      <c r="G55" s="2"/>
      <c r="H55" s="2"/>
      <c r="I55" s="2"/>
      <c r="J55" s="2"/>
      <c r="K55" s="123"/>
    </row>
    <row r="56" spans="1:11" ht="12.75">
      <c r="A56" s="109" t="s">
        <v>426</v>
      </c>
      <c r="B56" s="110"/>
      <c r="C56" s="126"/>
      <c r="D56" s="121">
        <v>27000</v>
      </c>
      <c r="E56" s="109" t="s">
        <v>437</v>
      </c>
      <c r="F56" s="110"/>
      <c r="G56" s="110"/>
      <c r="H56" s="110"/>
      <c r="I56" s="110"/>
      <c r="J56" s="110"/>
      <c r="K56" s="126"/>
    </row>
    <row r="57" spans="1:11" ht="12.75">
      <c r="A57" s="114" t="s">
        <v>426</v>
      </c>
      <c r="B57" s="2"/>
      <c r="C57" s="123"/>
      <c r="D57" s="122">
        <v>4500</v>
      </c>
      <c r="E57" s="114" t="s">
        <v>438</v>
      </c>
      <c r="F57" s="2"/>
      <c r="G57" s="2"/>
      <c r="H57" s="2"/>
      <c r="I57" s="2"/>
      <c r="J57" s="2"/>
      <c r="K57" s="123"/>
    </row>
    <row r="58" spans="1:11" ht="12.75">
      <c r="A58" s="109" t="s">
        <v>439</v>
      </c>
      <c r="B58" s="110"/>
      <c r="C58" s="126"/>
      <c r="D58" s="121">
        <v>6350</v>
      </c>
      <c r="E58" s="109" t="s">
        <v>440</v>
      </c>
      <c r="F58" s="110"/>
      <c r="G58" s="110"/>
      <c r="H58" s="110"/>
      <c r="I58" s="110"/>
      <c r="J58" s="110"/>
      <c r="K58" s="126"/>
    </row>
    <row r="59" spans="1:11" ht="12.75">
      <c r="A59" s="109" t="s">
        <v>441</v>
      </c>
      <c r="B59" s="110"/>
      <c r="C59" s="126"/>
      <c r="D59" s="121">
        <v>11750</v>
      </c>
      <c r="E59" s="109" t="s">
        <v>442</v>
      </c>
      <c r="F59" s="110"/>
      <c r="G59" s="110"/>
      <c r="H59" s="110"/>
      <c r="I59" s="110"/>
      <c r="J59" s="110"/>
      <c r="K59" s="126"/>
    </row>
    <row r="60" spans="1:11" ht="12.75">
      <c r="A60" s="109" t="s">
        <v>443</v>
      </c>
      <c r="B60" s="110"/>
      <c r="C60" s="110"/>
      <c r="D60" s="121">
        <f>SUM(D54:D59)</f>
        <v>61600</v>
      </c>
      <c r="E60" s="110"/>
      <c r="F60" s="110"/>
      <c r="G60" s="110"/>
      <c r="H60" s="110"/>
      <c r="I60" s="110"/>
      <c r="J60" s="110"/>
      <c r="K60" s="126"/>
    </row>
    <row r="61" spans="1:5" ht="12.75">
      <c r="A61" s="116" t="s">
        <v>444</v>
      </c>
      <c r="B61" s="112"/>
      <c r="C61" s="113"/>
      <c r="D61" s="121">
        <f>D26</f>
        <v>80500</v>
      </c>
      <c r="E61">
        <f>SUM(D54:D59)</f>
        <v>61600</v>
      </c>
    </row>
    <row r="62" spans="1:4" ht="12.75">
      <c r="A62" s="109" t="s">
        <v>445</v>
      </c>
      <c r="B62" s="110"/>
      <c r="C62" s="126"/>
      <c r="D62" s="121">
        <f>D50+D60</f>
        <v>868100</v>
      </c>
    </row>
    <row r="63" spans="1:4" ht="12.75">
      <c r="A63" s="118" t="s">
        <v>446</v>
      </c>
      <c r="B63" s="119" t="s">
        <v>447</v>
      </c>
      <c r="C63" s="120"/>
      <c r="D63" s="121">
        <f>D61+D62</f>
        <v>948600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7.421875" style="0" customWidth="1"/>
    <col min="2" max="2" width="12.00390625" style="0" customWidth="1"/>
    <col min="3" max="3" width="12.7109375" style="0" customWidth="1"/>
    <col min="4" max="4" width="11.57421875" style="0" customWidth="1"/>
  </cols>
  <sheetData>
    <row r="2" spans="1:5" ht="14.25">
      <c r="A2" s="195" t="s">
        <v>643</v>
      </c>
      <c r="E2" s="195" t="s">
        <v>644</v>
      </c>
    </row>
    <row r="3" ht="14.25">
      <c r="A3" s="195" t="s">
        <v>645</v>
      </c>
    </row>
    <row r="4" ht="14.25">
      <c r="A4" s="195"/>
    </row>
    <row r="5" ht="14.25">
      <c r="A5" s="195" t="s">
        <v>646</v>
      </c>
    </row>
    <row r="6" ht="14.25">
      <c r="A6" s="196"/>
    </row>
    <row r="7" ht="14.25">
      <c r="A7" s="196" t="s">
        <v>647</v>
      </c>
    </row>
    <row r="8" ht="14.25">
      <c r="A8" s="196" t="s">
        <v>648</v>
      </c>
    </row>
    <row r="9" ht="14.25">
      <c r="A9" s="196"/>
    </row>
    <row r="10" ht="15" thickBot="1">
      <c r="A10" s="195" t="s">
        <v>649</v>
      </c>
    </row>
    <row r="11" spans="1:5" ht="14.25">
      <c r="A11" s="285" t="s">
        <v>650</v>
      </c>
      <c r="B11" s="197" t="s">
        <v>651</v>
      </c>
      <c r="C11" s="197" t="s">
        <v>283</v>
      </c>
      <c r="D11" s="288" t="s">
        <v>656</v>
      </c>
      <c r="E11" s="289"/>
    </row>
    <row r="12" spans="1:5" ht="28.5">
      <c r="A12" s="286"/>
      <c r="B12" s="198" t="s">
        <v>652</v>
      </c>
      <c r="C12" s="198" t="s">
        <v>655</v>
      </c>
      <c r="D12" s="290"/>
      <c r="E12" s="291"/>
    </row>
    <row r="13" spans="1:5" ht="15" thickBot="1">
      <c r="A13" s="286"/>
      <c r="B13" s="198" t="s">
        <v>653</v>
      </c>
      <c r="C13" s="200">
        <v>0.3495</v>
      </c>
      <c r="D13" s="292"/>
      <c r="E13" s="293"/>
    </row>
    <row r="14" spans="1:5" ht="15" thickBot="1">
      <c r="A14" s="287"/>
      <c r="B14" s="199" t="s">
        <v>654</v>
      </c>
      <c r="C14" s="201"/>
      <c r="D14" s="199" t="s">
        <v>657</v>
      </c>
      <c r="E14" s="199" t="s">
        <v>658</v>
      </c>
    </row>
    <row r="15" spans="1:5" ht="15" thickBot="1">
      <c r="A15" s="202">
        <v>1</v>
      </c>
      <c r="B15" s="199">
        <v>335</v>
      </c>
      <c r="C15" s="199">
        <v>118</v>
      </c>
      <c r="D15" s="199">
        <v>453</v>
      </c>
      <c r="E15" s="199">
        <v>5436</v>
      </c>
    </row>
    <row r="16" spans="1:5" ht="15" thickBot="1">
      <c r="A16" s="202">
        <v>2</v>
      </c>
      <c r="B16" s="199">
        <v>670</v>
      </c>
      <c r="C16" s="199">
        <v>235</v>
      </c>
      <c r="D16" s="199">
        <v>905</v>
      </c>
      <c r="E16" s="199">
        <v>10860</v>
      </c>
    </row>
    <row r="17" spans="1:5" ht="15" thickBot="1">
      <c r="A17" s="202">
        <v>3</v>
      </c>
      <c r="B17" s="199">
        <v>1005</v>
      </c>
      <c r="C17" s="199">
        <v>352</v>
      </c>
      <c r="D17" s="199">
        <v>1357</v>
      </c>
      <c r="E17" s="199">
        <v>16284</v>
      </c>
    </row>
    <row r="18" spans="1:5" ht="15" thickBot="1">
      <c r="A18" s="202"/>
      <c r="B18" s="199"/>
      <c r="C18" s="199"/>
      <c r="D18" s="199"/>
      <c r="E18" s="199"/>
    </row>
    <row r="19" ht="14.25">
      <c r="A19" s="196"/>
    </row>
    <row r="20" ht="14.25">
      <c r="A20" s="196" t="s">
        <v>659</v>
      </c>
    </row>
    <row r="21" ht="14.25">
      <c r="A21" s="195"/>
    </row>
    <row r="22" ht="14.25">
      <c r="A22" s="195" t="s">
        <v>660</v>
      </c>
    </row>
    <row r="23" spans="1:9" ht="14.25">
      <c r="A23" s="196" t="s">
        <v>661</v>
      </c>
      <c r="I23" s="196" t="s">
        <v>662</v>
      </c>
    </row>
    <row r="24" spans="1:2" ht="14.25">
      <c r="A24" s="196" t="s">
        <v>663</v>
      </c>
      <c r="B24" s="196" t="s">
        <v>664</v>
      </c>
    </row>
    <row r="25" ht="14.25">
      <c r="A25" s="196" t="s">
        <v>665</v>
      </c>
    </row>
    <row r="26" spans="1:8" ht="14.25">
      <c r="A26" s="196" t="s">
        <v>666</v>
      </c>
      <c r="H26" s="196" t="s">
        <v>667</v>
      </c>
    </row>
    <row r="27" spans="1:3" ht="14.25">
      <c r="A27" s="196" t="s">
        <v>668</v>
      </c>
      <c r="C27" s="196" t="s">
        <v>669</v>
      </c>
    </row>
    <row r="28" ht="14.25">
      <c r="A28" s="196"/>
    </row>
  </sheetData>
  <sheetProtection/>
  <mergeCells count="2">
    <mergeCell ref="A11:A14"/>
    <mergeCell ref="D11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42"/>
  <sheetViews>
    <sheetView zoomScalePageLayoutView="0" workbookViewId="0" topLeftCell="A22">
      <selection activeCell="H48" sqref="H48:H49"/>
    </sheetView>
  </sheetViews>
  <sheetFormatPr defaultColWidth="9.140625" defaultRowHeight="12.75"/>
  <cols>
    <col min="6" max="6" width="16.57421875" style="0" customWidth="1"/>
    <col min="8" max="8" width="11.57421875" style="0" customWidth="1"/>
    <col min="10" max="10" width="11.28125" style="0" customWidth="1"/>
  </cols>
  <sheetData>
    <row r="4" spans="1:3" ht="12.75">
      <c r="A4" s="108" t="s">
        <v>624</v>
      </c>
      <c r="B4" s="108"/>
      <c r="C4" s="108"/>
    </row>
    <row r="6" spans="5:7" ht="12.75">
      <c r="E6" s="108" t="s">
        <v>625</v>
      </c>
      <c r="F6" s="108"/>
      <c r="G6" s="108"/>
    </row>
    <row r="10" spans="1:10" ht="12.75">
      <c r="A10" s="108" t="s">
        <v>626</v>
      </c>
      <c r="B10" s="108"/>
      <c r="C10" s="108"/>
      <c r="F10" s="189" t="s">
        <v>627</v>
      </c>
      <c r="G10" s="108"/>
      <c r="H10" s="189" t="s">
        <v>628</v>
      </c>
      <c r="I10" s="108"/>
      <c r="J10" s="108" t="s">
        <v>629</v>
      </c>
    </row>
    <row r="11" spans="1:10" ht="12.75">
      <c r="A11" t="s">
        <v>630</v>
      </c>
      <c r="J11" s="134"/>
    </row>
    <row r="12" spans="1:10" ht="12.75">
      <c r="A12" t="s">
        <v>631</v>
      </c>
      <c r="F12" s="190">
        <v>203828</v>
      </c>
      <c r="H12" s="9"/>
      <c r="J12" s="9"/>
    </row>
    <row r="13" ht="12.75">
      <c r="F13" s="203"/>
    </row>
    <row r="14" spans="1:10" ht="12.75">
      <c r="A14" s="108" t="s">
        <v>632</v>
      </c>
      <c r="B14" s="108"/>
      <c r="C14" s="108"/>
      <c r="D14" s="108"/>
      <c r="E14" s="108"/>
      <c r="F14" s="191">
        <v>203528</v>
      </c>
      <c r="G14" s="108"/>
      <c r="H14" s="191">
        <v>204250</v>
      </c>
      <c r="I14" s="108"/>
      <c r="J14" s="191">
        <v>206150</v>
      </c>
    </row>
    <row r="17" ht="12.75">
      <c r="A17" s="108" t="s">
        <v>633</v>
      </c>
    </row>
    <row r="18" spans="1:10" ht="12.75">
      <c r="A18" t="s">
        <v>634</v>
      </c>
      <c r="C18" t="s">
        <v>635</v>
      </c>
      <c r="F18" s="192">
        <v>49000</v>
      </c>
      <c r="H18" s="192">
        <v>49550</v>
      </c>
      <c r="J18" s="192">
        <v>50950</v>
      </c>
    </row>
    <row r="19" spans="1:10" ht="12.75">
      <c r="A19" t="s">
        <v>636</v>
      </c>
      <c r="C19" t="s">
        <v>637</v>
      </c>
      <c r="F19" s="192">
        <v>130844</v>
      </c>
      <c r="H19" s="192">
        <v>131000</v>
      </c>
      <c r="J19" s="192">
        <v>131200</v>
      </c>
    </row>
    <row r="20" spans="6:10" ht="12.75">
      <c r="F20" s="192"/>
      <c r="H20" s="192"/>
      <c r="J20" s="192"/>
    </row>
    <row r="21" spans="1:10" ht="12.75">
      <c r="A21" t="s">
        <v>638</v>
      </c>
      <c r="F21" s="192">
        <v>23684</v>
      </c>
      <c r="H21" s="192">
        <v>23700</v>
      </c>
      <c r="J21" s="192">
        <v>24000</v>
      </c>
    </row>
    <row r="22" spans="6:10" ht="12.75">
      <c r="F22" s="192"/>
      <c r="H22" s="192"/>
      <c r="J22" s="193"/>
    </row>
    <row r="23" spans="6:10" ht="12.75">
      <c r="F23" s="204"/>
      <c r="H23" s="193">
        <v>0</v>
      </c>
      <c r="J23" s="193"/>
    </row>
    <row r="24" spans="6:10" ht="12.75">
      <c r="F24" s="193"/>
      <c r="H24" s="193">
        <v>0</v>
      </c>
      <c r="J24" s="193"/>
    </row>
    <row r="25" ht="12.75">
      <c r="F25" s="190"/>
    </row>
    <row r="26" spans="6:10" ht="12.75">
      <c r="F26" s="193"/>
      <c r="H26" s="193"/>
      <c r="J26" s="193"/>
    </row>
    <row r="27" spans="1:10" ht="12.75">
      <c r="A27" s="108"/>
      <c r="B27" s="108"/>
      <c r="C27" s="108"/>
      <c r="D27" s="108"/>
      <c r="E27" s="108"/>
      <c r="F27" s="194"/>
      <c r="G27" s="108"/>
      <c r="H27" s="194"/>
      <c r="I27" s="108"/>
      <c r="J27" s="194"/>
    </row>
    <row r="28" spans="1:10" ht="12.75">
      <c r="A28" s="108" t="s">
        <v>639</v>
      </c>
      <c r="B28" s="108"/>
      <c r="C28" s="108"/>
      <c r="D28" s="108"/>
      <c r="E28" s="108"/>
      <c r="F28" s="194">
        <f>SUM(F18:F27)</f>
        <v>203528</v>
      </c>
      <c r="G28" s="108"/>
      <c r="H28" s="194">
        <f>SUM(H18:H27)</f>
        <v>204250</v>
      </c>
      <c r="I28" s="108"/>
      <c r="J28" s="194">
        <f>SUM(J18:J27)</f>
        <v>206150</v>
      </c>
    </row>
    <row r="29" spans="2:7" ht="12.75">
      <c r="B29" s="108"/>
      <c r="C29" s="108"/>
      <c r="D29" s="108"/>
      <c r="E29" s="108"/>
      <c r="F29" s="108"/>
      <c r="G29" s="108"/>
    </row>
    <row r="31" ht="12.75">
      <c r="A31" t="s">
        <v>640</v>
      </c>
    </row>
    <row r="33" ht="12.75">
      <c r="I33" t="s">
        <v>641</v>
      </c>
    </row>
    <row r="34" ht="12.75">
      <c r="I34" t="s">
        <v>642</v>
      </c>
    </row>
    <row r="37" ht="12.75">
      <c r="A37" t="s">
        <v>670</v>
      </c>
    </row>
    <row r="38" spans="1:6" ht="12.75">
      <c r="A38">
        <v>636001</v>
      </c>
      <c r="B38" t="s">
        <v>635</v>
      </c>
      <c r="F38" s="9">
        <v>21540</v>
      </c>
    </row>
    <row r="39" spans="1:6" ht="12.75">
      <c r="A39">
        <v>632002</v>
      </c>
      <c r="B39" t="s">
        <v>369</v>
      </c>
      <c r="F39" s="9">
        <v>1060</v>
      </c>
    </row>
    <row r="40" spans="1:6" ht="12.75">
      <c r="A40">
        <v>632001</v>
      </c>
      <c r="B40" t="s">
        <v>671</v>
      </c>
      <c r="F40" s="9">
        <v>157244</v>
      </c>
    </row>
    <row r="41" spans="1:6" ht="12.75">
      <c r="A41">
        <v>611</v>
      </c>
      <c r="B41" t="s">
        <v>282</v>
      </c>
      <c r="F41" s="9">
        <v>23684</v>
      </c>
    </row>
    <row r="42" spans="2:6" ht="12.75">
      <c r="B42" t="s">
        <v>672</v>
      </c>
      <c r="F42" s="9">
        <f>SUM(F38:F41)</f>
        <v>203528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6:M24"/>
  <sheetViews>
    <sheetView zoomScalePageLayoutView="0" workbookViewId="0" topLeftCell="A1">
      <selection activeCell="M36" sqref="M36"/>
    </sheetView>
  </sheetViews>
  <sheetFormatPr defaultColWidth="9.140625" defaultRowHeight="12.75"/>
  <sheetData>
    <row r="5" ht="13.5" thickBot="1"/>
    <row r="6" spans="2:12" ht="12.75">
      <c r="B6" s="294" t="s">
        <v>448</v>
      </c>
      <c r="C6" s="296" t="s">
        <v>673</v>
      </c>
      <c r="D6" s="296" t="s">
        <v>674</v>
      </c>
      <c r="E6" s="296" t="s">
        <v>675</v>
      </c>
      <c r="F6" s="298" t="s">
        <v>676</v>
      </c>
      <c r="G6" s="299"/>
      <c r="H6" s="299"/>
      <c r="I6" s="299"/>
      <c r="J6" s="299"/>
      <c r="K6" s="299"/>
      <c r="L6" s="300"/>
    </row>
    <row r="7" spans="2:12" ht="13.5" thickBot="1">
      <c r="B7" s="295"/>
      <c r="C7" s="297"/>
      <c r="D7" s="297"/>
      <c r="E7" s="297"/>
      <c r="F7" s="205">
        <v>2011</v>
      </c>
      <c r="G7" s="206">
        <v>2012</v>
      </c>
      <c r="H7" s="207" t="s">
        <v>677</v>
      </c>
      <c r="I7" s="206">
        <v>2013</v>
      </c>
      <c r="J7" s="207" t="s">
        <v>677</v>
      </c>
      <c r="K7" s="206">
        <v>2014</v>
      </c>
      <c r="L7" s="207" t="s">
        <v>677</v>
      </c>
    </row>
    <row r="8" spans="2:12" ht="13.5" thickBot="1">
      <c r="B8" s="208" t="s">
        <v>456</v>
      </c>
      <c r="C8" s="209"/>
      <c r="D8" s="209"/>
      <c r="E8" s="209"/>
      <c r="F8" s="210"/>
      <c r="G8" s="211"/>
      <c r="H8" s="209"/>
      <c r="I8" s="209"/>
      <c r="J8" s="209"/>
      <c r="K8" s="209"/>
      <c r="L8" s="212"/>
    </row>
    <row r="9" spans="2:13" ht="12.75">
      <c r="B9" s="213" t="s">
        <v>506</v>
      </c>
      <c r="C9" s="213">
        <v>610</v>
      </c>
      <c r="D9" s="213">
        <v>310</v>
      </c>
      <c r="E9" s="213" t="s">
        <v>282</v>
      </c>
      <c r="F9" s="213">
        <v>151400</v>
      </c>
      <c r="G9" s="214">
        <v>195538</v>
      </c>
      <c r="H9" s="215"/>
      <c r="I9" s="214">
        <v>197493</v>
      </c>
      <c r="J9" s="215"/>
      <c r="K9" s="214">
        <v>199468</v>
      </c>
      <c r="L9" s="215"/>
      <c r="M9" t="s">
        <v>678</v>
      </c>
    </row>
    <row r="10" spans="2:13" ht="12.75">
      <c r="B10" s="216" t="s">
        <v>507</v>
      </c>
      <c r="C10" s="216">
        <v>620</v>
      </c>
      <c r="D10" s="216">
        <v>310</v>
      </c>
      <c r="E10" s="216" t="s">
        <v>283</v>
      </c>
      <c r="F10" s="216">
        <v>54504</v>
      </c>
      <c r="G10" s="217">
        <v>69941</v>
      </c>
      <c r="H10" s="218"/>
      <c r="I10" s="217">
        <v>70640</v>
      </c>
      <c r="J10" s="218"/>
      <c r="K10" s="217">
        <v>71346</v>
      </c>
      <c r="L10" s="218"/>
      <c r="M10" t="s">
        <v>678</v>
      </c>
    </row>
    <row r="11" spans="2:13" ht="12.75">
      <c r="B11" s="216" t="s">
        <v>508</v>
      </c>
      <c r="C11" s="216">
        <v>630</v>
      </c>
      <c r="D11" s="216">
        <v>310</v>
      </c>
      <c r="E11" s="216" t="s">
        <v>284</v>
      </c>
      <c r="F11" s="216">
        <v>19450</v>
      </c>
      <c r="G11" s="217">
        <v>40260</v>
      </c>
      <c r="H11" s="218"/>
      <c r="I11" s="217">
        <v>21616</v>
      </c>
      <c r="J11" s="218"/>
      <c r="K11" s="217">
        <v>21670</v>
      </c>
      <c r="L11" s="218"/>
      <c r="M11" t="s">
        <v>678</v>
      </c>
    </row>
    <row r="12" spans="2:13" ht="12.75">
      <c r="B12" s="216" t="s">
        <v>509</v>
      </c>
      <c r="C12" s="216">
        <v>631</v>
      </c>
      <c r="D12" s="216">
        <v>310</v>
      </c>
      <c r="E12" s="216" t="s">
        <v>355</v>
      </c>
      <c r="F12" s="216">
        <v>50</v>
      </c>
      <c r="G12" s="217">
        <v>1300</v>
      </c>
      <c r="H12" s="218"/>
      <c r="I12" s="217">
        <v>100</v>
      </c>
      <c r="J12" s="218"/>
      <c r="K12" s="217">
        <v>100</v>
      </c>
      <c r="L12" s="218"/>
      <c r="M12" t="s">
        <v>679</v>
      </c>
    </row>
    <row r="13" spans="2:12" ht="12.75">
      <c r="B13" s="216" t="s">
        <v>510</v>
      </c>
      <c r="C13" s="216">
        <v>632</v>
      </c>
      <c r="D13" s="216">
        <v>310</v>
      </c>
      <c r="E13" s="216" t="s">
        <v>680</v>
      </c>
      <c r="F13" s="216">
        <v>400</v>
      </c>
      <c r="G13" s="217">
        <v>500</v>
      </c>
      <c r="H13" s="218"/>
      <c r="I13" s="217">
        <v>505</v>
      </c>
      <c r="J13" s="218"/>
      <c r="K13" s="217">
        <v>510</v>
      </c>
      <c r="L13" s="218"/>
    </row>
    <row r="14" spans="2:13" ht="12.75">
      <c r="B14" s="216" t="s">
        <v>511</v>
      </c>
      <c r="C14" s="216">
        <v>633</v>
      </c>
      <c r="D14" s="216">
        <v>310</v>
      </c>
      <c r="E14" s="216" t="s">
        <v>356</v>
      </c>
      <c r="F14" s="216">
        <v>6000</v>
      </c>
      <c r="G14" s="217">
        <v>11960</v>
      </c>
      <c r="H14" s="218"/>
      <c r="I14" s="217">
        <v>6100</v>
      </c>
      <c r="J14" s="218"/>
      <c r="K14" s="217">
        <v>6100</v>
      </c>
      <c r="L14" s="218"/>
      <c r="M14" t="s">
        <v>678</v>
      </c>
    </row>
    <row r="15" spans="2:12" ht="12.75">
      <c r="B15" s="216" t="s">
        <v>512</v>
      </c>
      <c r="C15" s="216">
        <v>634</v>
      </c>
      <c r="D15" s="216">
        <v>310</v>
      </c>
      <c r="E15" s="216" t="s">
        <v>681</v>
      </c>
      <c r="F15" s="216">
        <v>3000</v>
      </c>
      <c r="G15" s="217">
        <v>4000</v>
      </c>
      <c r="H15" s="218"/>
      <c r="I15" s="217">
        <v>4040</v>
      </c>
      <c r="J15" s="218"/>
      <c r="K15" s="217">
        <v>4080</v>
      </c>
      <c r="L15" s="218"/>
    </row>
    <row r="16" spans="2:13" ht="12.75">
      <c r="B16" s="219" t="s">
        <v>513</v>
      </c>
      <c r="C16" s="219">
        <v>637</v>
      </c>
      <c r="D16" s="219">
        <v>310</v>
      </c>
      <c r="E16" s="219" t="s">
        <v>352</v>
      </c>
      <c r="F16" s="219">
        <v>10000</v>
      </c>
      <c r="G16" s="220">
        <v>22500</v>
      </c>
      <c r="H16" s="221"/>
      <c r="I16" s="220">
        <v>10000</v>
      </c>
      <c r="J16" s="221"/>
      <c r="K16" s="220">
        <v>10000</v>
      </c>
      <c r="L16" s="221"/>
      <c r="M16" t="s">
        <v>682</v>
      </c>
    </row>
    <row r="17" spans="2:12" ht="13.5" thickBot="1">
      <c r="B17" s="219" t="s">
        <v>514</v>
      </c>
      <c r="C17" s="219">
        <v>640</v>
      </c>
      <c r="D17" s="219">
        <v>310</v>
      </c>
      <c r="E17" s="219" t="s">
        <v>683</v>
      </c>
      <c r="F17" s="219">
        <v>854</v>
      </c>
      <c r="G17" s="220">
        <v>863</v>
      </c>
      <c r="H17" s="221"/>
      <c r="I17" s="220">
        <v>871</v>
      </c>
      <c r="J17" s="221"/>
      <c r="K17" s="220">
        <v>880</v>
      </c>
      <c r="L17" s="221"/>
    </row>
    <row r="18" spans="2:12" ht="13.5" thickBot="1">
      <c r="B18" s="208" t="s">
        <v>455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12"/>
    </row>
    <row r="19" spans="2:12" ht="12.75">
      <c r="B19" s="213"/>
      <c r="C19" s="213"/>
      <c r="D19" s="213"/>
      <c r="E19" s="213"/>
      <c r="F19" s="213"/>
      <c r="G19" s="214"/>
      <c r="H19" s="215"/>
      <c r="I19" s="214"/>
      <c r="J19" s="215"/>
      <c r="K19" s="214"/>
      <c r="L19" s="215"/>
    </row>
    <row r="20" spans="2:12" ht="12.75">
      <c r="B20" s="216"/>
      <c r="C20" s="216"/>
      <c r="D20" s="216"/>
      <c r="E20" s="216"/>
      <c r="F20" s="216"/>
      <c r="G20" s="217"/>
      <c r="H20" s="218"/>
      <c r="I20" s="217"/>
      <c r="J20" s="218"/>
      <c r="K20" s="217"/>
      <c r="L20" s="218"/>
    </row>
    <row r="21" spans="2:12" ht="12.75">
      <c r="B21" s="216"/>
      <c r="C21" s="216"/>
      <c r="D21" s="216"/>
      <c r="E21" s="216"/>
      <c r="F21" s="216"/>
      <c r="G21" s="217"/>
      <c r="H21" s="218"/>
      <c r="I21" s="217"/>
      <c r="J21" s="218"/>
      <c r="K21" s="217"/>
      <c r="L21" s="218"/>
    </row>
    <row r="22" spans="2:12" ht="12.75">
      <c r="B22" s="216"/>
      <c r="C22" s="216"/>
      <c r="D22" s="216"/>
      <c r="E22" s="216"/>
      <c r="F22" s="216"/>
      <c r="G22" s="217"/>
      <c r="H22" s="218"/>
      <c r="I22" s="217"/>
      <c r="J22" s="218"/>
      <c r="K22" s="217"/>
      <c r="L22" s="218"/>
    </row>
    <row r="23" spans="2:12" ht="13.5" thickBot="1">
      <c r="B23" s="219"/>
      <c r="C23" s="219"/>
      <c r="D23" s="219"/>
      <c r="E23" s="219"/>
      <c r="F23" s="219"/>
      <c r="G23" s="220"/>
      <c r="H23" s="221"/>
      <c r="I23" s="220"/>
      <c r="J23" s="221"/>
      <c r="K23" s="220"/>
      <c r="L23" s="221"/>
    </row>
    <row r="24" spans="2:12" ht="13.5" thickBot="1">
      <c r="B24" s="222" t="s">
        <v>684</v>
      </c>
      <c r="C24" s="209"/>
      <c r="D24" s="209"/>
      <c r="E24" s="209"/>
      <c r="F24" s="209">
        <v>226208</v>
      </c>
      <c r="G24" s="209">
        <v>306602</v>
      </c>
      <c r="H24" s="209"/>
      <c r="I24" s="209">
        <v>290620</v>
      </c>
      <c r="J24" s="209"/>
      <c r="K24" s="209">
        <v>293364</v>
      </c>
      <c r="L24" s="212"/>
    </row>
  </sheetData>
  <sheetProtection/>
  <mergeCells count="5">
    <mergeCell ref="B6:B7"/>
    <mergeCell ref="C6:C7"/>
    <mergeCell ref="D6:D7"/>
    <mergeCell ref="E6:E7"/>
    <mergeCell ref="F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Mestský úrad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Klára Leskovjanská</dc:creator>
  <cp:keywords/>
  <dc:description/>
  <cp:lastModifiedBy>BeHe</cp:lastModifiedBy>
  <cp:lastPrinted>2011-09-26T06:16:40Z</cp:lastPrinted>
  <dcterms:created xsi:type="dcterms:W3CDTF">2006-02-28T09:40:49Z</dcterms:created>
  <dcterms:modified xsi:type="dcterms:W3CDTF">2012-01-13T08:09:48Z</dcterms:modified>
  <cp:category/>
  <cp:version/>
  <cp:contentType/>
  <cp:contentStatus/>
</cp:coreProperties>
</file>